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2. Oriente" sheetId="26" r:id="rId3"/>
    <sheet name="3. Amazonas" sheetId="18" r:id="rId4"/>
    <sheet name="4. Loreto" sheetId="19" r:id="rId5"/>
    <sheet name="5. San Martín" sheetId="20" r:id="rId6"/>
    <sheet name="6. Ucayali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'2. Oriente'!#REF!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82" i="26" l="1"/>
  <c r="G42" i="26"/>
  <c r="D60" i="19" l="1"/>
  <c r="F65" i="26"/>
  <c r="S78" i="26" l="1"/>
  <c r="T78" i="26"/>
  <c r="S79" i="26"/>
  <c r="T79" i="26"/>
  <c r="S80" i="26"/>
  <c r="T80" i="26"/>
  <c r="S81" i="26"/>
  <c r="T81" i="26"/>
  <c r="S82" i="26"/>
  <c r="T82" i="26"/>
  <c r="S83" i="26"/>
  <c r="T83" i="26"/>
  <c r="T77" i="26"/>
  <c r="S77" i="26"/>
  <c r="T65" i="26"/>
  <c r="T63" i="26"/>
  <c r="T66" i="26"/>
  <c r="T64" i="26"/>
  <c r="M81" i="26"/>
  <c r="M80" i="26"/>
  <c r="M79" i="26"/>
  <c r="M78" i="26"/>
  <c r="M77" i="26"/>
  <c r="M76" i="26"/>
  <c r="K81" i="26"/>
  <c r="K80" i="26"/>
  <c r="K79" i="26"/>
  <c r="K78" i="26"/>
  <c r="K77" i="26"/>
  <c r="K76" i="26"/>
  <c r="M72" i="26"/>
  <c r="M71" i="26"/>
  <c r="K72" i="26"/>
  <c r="K71" i="26"/>
  <c r="F81" i="26"/>
  <c r="F80" i="26"/>
  <c r="F79" i="26"/>
  <c r="F78" i="26"/>
  <c r="F77" i="26"/>
  <c r="F76" i="26"/>
  <c r="D81" i="26"/>
  <c r="D80" i="26"/>
  <c r="D79" i="26"/>
  <c r="D78" i="26"/>
  <c r="D77" i="26"/>
  <c r="D76" i="26"/>
  <c r="F72" i="26"/>
  <c r="F71" i="26"/>
  <c r="D72" i="26"/>
  <c r="D71" i="26"/>
  <c r="L60" i="26"/>
  <c r="L59" i="26"/>
  <c r="L58" i="26"/>
  <c r="L57" i="26"/>
  <c r="J60" i="26"/>
  <c r="J59" i="26"/>
  <c r="J58" i="26"/>
  <c r="J57" i="26"/>
  <c r="G65" i="26" l="1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L45" i="26" l="1"/>
  <c r="K46" i="26"/>
  <c r="K45" i="26"/>
  <c r="K44" i="26"/>
  <c r="K43" i="26"/>
  <c r="K42" i="26"/>
  <c r="K41" i="26"/>
  <c r="K40" i="26"/>
  <c r="K39" i="26"/>
  <c r="K38" i="26"/>
  <c r="J46" i="26"/>
  <c r="J45" i="26"/>
  <c r="J44" i="26"/>
  <c r="J43" i="26"/>
  <c r="J42" i="26"/>
  <c r="J41" i="26"/>
  <c r="J40" i="26"/>
  <c r="J39" i="26"/>
  <c r="J38" i="26"/>
  <c r="F41" i="26"/>
  <c r="F40" i="26"/>
  <c r="F39" i="26"/>
  <c r="F38" i="26"/>
  <c r="G41" i="26"/>
  <c r="G40" i="26"/>
  <c r="G39" i="26"/>
  <c r="G38" i="26"/>
  <c r="E41" i="26"/>
  <c r="E40" i="26"/>
  <c r="E39" i="26"/>
  <c r="E38" i="26"/>
  <c r="F42" i="26" l="1"/>
  <c r="D41" i="26"/>
  <c r="D40" i="26"/>
  <c r="D39" i="26"/>
  <c r="D38" i="26"/>
  <c r="J29" i="26"/>
  <c r="N46" i="26" s="1"/>
  <c r="I29" i="26"/>
  <c r="M46" i="26" s="1"/>
  <c r="J28" i="26"/>
  <c r="I28" i="26"/>
  <c r="J27" i="26"/>
  <c r="N44" i="26" s="1"/>
  <c r="I27" i="26"/>
  <c r="M44" i="26" s="1"/>
  <c r="J26" i="26"/>
  <c r="N43" i="26" s="1"/>
  <c r="I26" i="26"/>
  <c r="M43" i="26" s="1"/>
  <c r="J25" i="26"/>
  <c r="N42" i="26" s="1"/>
  <c r="I25" i="26"/>
  <c r="M42" i="26" s="1"/>
  <c r="J24" i="26"/>
  <c r="N41" i="26" s="1"/>
  <c r="I24" i="26"/>
  <c r="M41" i="26" s="1"/>
  <c r="J23" i="26"/>
  <c r="N40" i="26" s="1"/>
  <c r="I23" i="26"/>
  <c r="M40" i="26" s="1"/>
  <c r="J22" i="26"/>
  <c r="N39" i="26" s="1"/>
  <c r="I22" i="26"/>
  <c r="M39" i="26" s="1"/>
  <c r="J21" i="26"/>
  <c r="N38" i="26" s="1"/>
  <c r="I21" i="26"/>
  <c r="G29" i="26"/>
  <c r="G28" i="26"/>
  <c r="G27" i="26"/>
  <c r="G26" i="26"/>
  <c r="G25" i="26"/>
  <c r="G24" i="26"/>
  <c r="G23" i="26"/>
  <c r="G22" i="26"/>
  <c r="G21" i="26"/>
  <c r="F29" i="26"/>
  <c r="F28" i="26"/>
  <c r="H28" i="26" s="1"/>
  <c r="F27" i="26"/>
  <c r="F26" i="26"/>
  <c r="F25" i="26"/>
  <c r="F24" i="26"/>
  <c r="F23" i="26"/>
  <c r="F22" i="26"/>
  <c r="F21" i="26"/>
  <c r="L15" i="26"/>
  <c r="L14" i="26"/>
  <c r="L13" i="26"/>
  <c r="L12" i="26"/>
  <c r="I15" i="26"/>
  <c r="I14" i="26"/>
  <c r="I13" i="26"/>
  <c r="I12" i="26"/>
  <c r="G15" i="26"/>
  <c r="G14" i="26"/>
  <c r="G13" i="26"/>
  <c r="G12" i="26"/>
  <c r="J15" i="26"/>
  <c r="J14" i="26"/>
  <c r="J13" i="26"/>
  <c r="J12" i="26"/>
  <c r="H15" i="26"/>
  <c r="H14" i="26"/>
  <c r="H13" i="26"/>
  <c r="H12" i="26"/>
  <c r="L46" i="26"/>
  <c r="K47" i="26"/>
  <c r="H4" i="21"/>
  <c r="B4" i="21"/>
  <c r="H3" i="21"/>
  <c r="B3" i="21"/>
  <c r="H4" i="20"/>
  <c r="B4" i="20"/>
  <c r="H3" i="20"/>
  <c r="B3" i="20"/>
  <c r="H4" i="19"/>
  <c r="B4" i="19"/>
  <c r="H3" i="19"/>
  <c r="B3" i="19"/>
  <c r="N58" i="26" l="1"/>
  <c r="J61" i="26"/>
  <c r="K57" i="26" s="1"/>
  <c r="N60" i="26"/>
  <c r="F64" i="26"/>
  <c r="M28" i="26"/>
  <c r="L28" i="26"/>
  <c r="M45" i="26"/>
  <c r="K28" i="26"/>
  <c r="N45" i="26"/>
  <c r="K13" i="26"/>
  <c r="H21" i="26"/>
  <c r="H26" i="26"/>
  <c r="H27" i="26"/>
  <c r="L39" i="26"/>
  <c r="L38" i="26"/>
  <c r="L40" i="26"/>
  <c r="K23" i="26"/>
  <c r="L41" i="26"/>
  <c r="G16" i="26"/>
  <c r="H16" i="26" s="1"/>
  <c r="I16" i="26"/>
  <c r="J16" i="26" s="1"/>
  <c r="K25" i="26"/>
  <c r="F63" i="26"/>
  <c r="G64" i="26" s="1"/>
  <c r="H24" i="26"/>
  <c r="L29" i="26"/>
  <c r="L43" i="26"/>
  <c r="O72" i="26"/>
  <c r="O79" i="26"/>
  <c r="O81" i="26"/>
  <c r="K14" i="26"/>
  <c r="L26" i="26"/>
  <c r="K21" i="26"/>
  <c r="H23" i="26"/>
  <c r="L24" i="26"/>
  <c r="D42" i="26"/>
  <c r="E42" i="26" s="1"/>
  <c r="L44" i="26"/>
  <c r="N57" i="26"/>
  <c r="N59" i="26"/>
  <c r="F62" i="26"/>
  <c r="O78" i="26"/>
  <c r="K15" i="26"/>
  <c r="F30" i="26"/>
  <c r="H22" i="26"/>
  <c r="L22" i="26"/>
  <c r="H25" i="26"/>
  <c r="L42" i="26"/>
  <c r="F58" i="26"/>
  <c r="F59" i="26"/>
  <c r="F60" i="26"/>
  <c r="F61" i="26"/>
  <c r="M21" i="26"/>
  <c r="L27" i="26"/>
  <c r="I30" i="26"/>
  <c r="L23" i="26"/>
  <c r="K24" i="26"/>
  <c r="M24" i="26"/>
  <c r="M25" i="26"/>
  <c r="K27" i="26"/>
  <c r="H29" i="26"/>
  <c r="L25" i="26"/>
  <c r="M26" i="26"/>
  <c r="K26" i="26"/>
  <c r="O43" i="26" s="1"/>
  <c r="M27" i="26"/>
  <c r="G30" i="26"/>
  <c r="J47" i="26"/>
  <c r="L47" i="26" s="1"/>
  <c r="J30" i="26"/>
  <c r="N47" i="26" s="1"/>
  <c r="K29" i="26"/>
  <c r="O46" i="26" s="1"/>
  <c r="M29" i="26"/>
  <c r="K12" i="26"/>
  <c r="M38" i="26"/>
  <c r="L21" i="26"/>
  <c r="M22" i="26"/>
  <c r="K22" i="26"/>
  <c r="M23" i="26"/>
  <c r="N25" i="26"/>
  <c r="O77" i="26"/>
  <c r="D82" i="26"/>
  <c r="K82" i="26"/>
  <c r="L79" i="26" s="1"/>
  <c r="L61" i="26"/>
  <c r="F82" i="26"/>
  <c r="G76" i="26" s="1"/>
  <c r="M82" i="26"/>
  <c r="N77" i="26" s="1"/>
  <c r="K60" i="26" l="1"/>
  <c r="K59" i="26"/>
  <c r="K58" i="26"/>
  <c r="O44" i="26"/>
  <c r="O38" i="26"/>
  <c r="N28" i="26"/>
  <c r="O45" i="26"/>
  <c r="O39" i="26"/>
  <c r="M47" i="26"/>
  <c r="O42" i="26"/>
  <c r="O40" i="26"/>
  <c r="O41" i="26"/>
  <c r="G58" i="26"/>
  <c r="N23" i="26"/>
  <c r="N21" i="26"/>
  <c r="G60" i="26"/>
  <c r="N61" i="26"/>
  <c r="J62" i="26" s="1"/>
  <c r="K16" i="26"/>
  <c r="L16" i="26" s="1"/>
  <c r="G61" i="26"/>
  <c r="G59" i="26"/>
  <c r="G63" i="26"/>
  <c r="G62" i="26"/>
  <c r="M59" i="26"/>
  <c r="M57" i="26"/>
  <c r="M60" i="26"/>
  <c r="M58" i="26"/>
  <c r="N29" i="26"/>
  <c r="K30" i="26"/>
  <c r="O47" i="26" s="1"/>
  <c r="N81" i="26"/>
  <c r="N80" i="26"/>
  <c r="N78" i="26"/>
  <c r="L78" i="26"/>
  <c r="L81" i="26"/>
  <c r="L80" i="26"/>
  <c r="G81" i="26"/>
  <c r="G80" i="26"/>
  <c r="G78" i="26"/>
  <c r="E78" i="26"/>
  <c r="E81" i="26"/>
  <c r="E80" i="26"/>
  <c r="N22" i="26"/>
  <c r="G79" i="26"/>
  <c r="E77" i="26"/>
  <c r="L76" i="26"/>
  <c r="N79" i="26"/>
  <c r="G77" i="26"/>
  <c r="E76" i="26"/>
  <c r="H30" i="26"/>
  <c r="L30" i="26"/>
  <c r="N24" i="26"/>
  <c r="N76" i="26"/>
  <c r="L77" i="26"/>
  <c r="M30" i="26"/>
  <c r="N26" i="26"/>
  <c r="E79" i="26"/>
  <c r="N27" i="26"/>
  <c r="K61" i="26" l="1"/>
  <c r="L62" i="26"/>
  <c r="N62" i="26" s="1"/>
  <c r="O59" i="26"/>
  <c r="O57" i="26"/>
  <c r="O58" i="26"/>
  <c r="O60" i="26"/>
  <c r="G82" i="26"/>
  <c r="D73" i="26"/>
  <c r="E72" i="26" s="1"/>
  <c r="K73" i="26"/>
  <c r="L72" i="26" s="1"/>
  <c r="M61" i="26"/>
  <c r="N82" i="26"/>
  <c r="E82" i="26"/>
  <c r="L82" i="26"/>
  <c r="F73" i="26"/>
  <c r="G72" i="26" s="1"/>
  <c r="O71" i="26"/>
  <c r="O73" i="26" s="1"/>
  <c r="M73" i="26"/>
  <c r="N72" i="26" s="1"/>
  <c r="P71" i="26"/>
  <c r="P72" i="26" s="1"/>
  <c r="N30" i="26"/>
  <c r="O61" i="26" l="1"/>
  <c r="G71" i="26"/>
  <c r="G73" i="26" s="1"/>
  <c r="E71" i="26"/>
  <c r="E73" i="26" s="1"/>
  <c r="N71" i="26"/>
  <c r="N73" i="26" s="1"/>
  <c r="L71" i="26"/>
  <c r="L73" i="26" s="1"/>
  <c r="G119" i="21" l="1"/>
  <c r="H119" i="21" s="1"/>
  <c r="E119" i="21"/>
  <c r="E57" i="21" s="1"/>
  <c r="F118" i="21"/>
  <c r="H117" i="21"/>
  <c r="F117" i="21"/>
  <c r="H116" i="21"/>
  <c r="F116" i="21"/>
  <c r="H115" i="21"/>
  <c r="F115" i="21"/>
  <c r="H114" i="21"/>
  <c r="F114" i="21"/>
  <c r="H113" i="21"/>
  <c r="F113" i="21"/>
  <c r="F112" i="21"/>
  <c r="M111" i="21"/>
  <c r="K111" i="21"/>
  <c r="H111" i="21"/>
  <c r="F111" i="21"/>
  <c r="H110" i="21"/>
  <c r="F110" i="21"/>
  <c r="M109" i="21"/>
  <c r="K109" i="21"/>
  <c r="H109" i="21"/>
  <c r="F109" i="21"/>
  <c r="M108" i="21"/>
  <c r="K108" i="21"/>
  <c r="H108" i="21"/>
  <c r="F108" i="21"/>
  <c r="M107" i="21"/>
  <c r="K107" i="21"/>
  <c r="H107" i="21"/>
  <c r="F107" i="21"/>
  <c r="M106" i="21"/>
  <c r="K106" i="21"/>
  <c r="H106" i="21"/>
  <c r="F106" i="21"/>
  <c r="H105" i="21"/>
  <c r="F105" i="21"/>
  <c r="H104" i="21"/>
  <c r="F104" i="21"/>
  <c r="H103" i="21"/>
  <c r="F103" i="21"/>
  <c r="H102" i="21"/>
  <c r="F102" i="21"/>
  <c r="M101" i="21"/>
  <c r="K101" i="21"/>
  <c r="H101" i="21"/>
  <c r="F101" i="21"/>
  <c r="M100" i="21"/>
  <c r="K100" i="21"/>
  <c r="H100" i="21"/>
  <c r="F100" i="21"/>
  <c r="G92" i="21"/>
  <c r="H92" i="21" s="1"/>
  <c r="E92" i="21"/>
  <c r="F92" i="21" s="1"/>
  <c r="H91" i="21"/>
  <c r="F91" i="21"/>
  <c r="H90" i="21"/>
  <c r="F90" i="21"/>
  <c r="H89" i="21"/>
  <c r="F89" i="21"/>
  <c r="H88" i="21"/>
  <c r="F88" i="21"/>
  <c r="H87" i="21"/>
  <c r="F87" i="21"/>
  <c r="H86" i="21"/>
  <c r="F86" i="21"/>
  <c r="H85" i="21"/>
  <c r="F85" i="21"/>
  <c r="M84" i="21"/>
  <c r="K84" i="21"/>
  <c r="K61" i="21" s="1"/>
  <c r="H84" i="21"/>
  <c r="F84" i="21"/>
  <c r="M83" i="21"/>
  <c r="K83" i="21"/>
  <c r="H83" i="21"/>
  <c r="M82" i="21"/>
  <c r="K82" i="21"/>
  <c r="H82" i="21"/>
  <c r="F82" i="21"/>
  <c r="M81" i="21"/>
  <c r="K81" i="21"/>
  <c r="H81" i="21"/>
  <c r="M80" i="21"/>
  <c r="K80" i="21"/>
  <c r="H80" i="21"/>
  <c r="M79" i="21"/>
  <c r="K79" i="21"/>
  <c r="H79" i="21"/>
  <c r="F79" i="21"/>
  <c r="H78" i="21"/>
  <c r="F78" i="21"/>
  <c r="H77" i="21"/>
  <c r="F77" i="21"/>
  <c r="H76" i="21"/>
  <c r="F76" i="21"/>
  <c r="H75" i="21"/>
  <c r="F75" i="21"/>
  <c r="M74" i="21"/>
  <c r="K74" i="21"/>
  <c r="H74" i="21"/>
  <c r="F74" i="21"/>
  <c r="M73" i="21"/>
  <c r="M51" i="21" s="1"/>
  <c r="K73" i="21"/>
  <c r="H73" i="21"/>
  <c r="F73" i="21"/>
  <c r="M62" i="21"/>
  <c r="K62" i="21"/>
  <c r="M61" i="21"/>
  <c r="M60" i="21"/>
  <c r="K60" i="21"/>
  <c r="M59" i="21"/>
  <c r="K59" i="21"/>
  <c r="M58" i="21"/>
  <c r="K58" i="21"/>
  <c r="D58" i="21"/>
  <c r="M57" i="21"/>
  <c r="K57" i="21"/>
  <c r="F56" i="21"/>
  <c r="F55" i="21"/>
  <c r="F54" i="21"/>
  <c r="F53" i="21"/>
  <c r="G53" i="21" s="1"/>
  <c r="F52" i="21"/>
  <c r="F51" i="21"/>
  <c r="G119" i="20"/>
  <c r="H119" i="20" s="1"/>
  <c r="E119" i="20"/>
  <c r="E57" i="20" s="1"/>
  <c r="F118" i="20"/>
  <c r="H115" i="20"/>
  <c r="H114" i="20"/>
  <c r="F114" i="20"/>
  <c r="H113" i="20"/>
  <c r="F113" i="20"/>
  <c r="F112" i="20"/>
  <c r="M111" i="20"/>
  <c r="N111" i="20" s="1"/>
  <c r="K111" i="20"/>
  <c r="H111" i="20"/>
  <c r="F111" i="20"/>
  <c r="H110" i="20"/>
  <c r="F110" i="20"/>
  <c r="M109" i="20"/>
  <c r="K109" i="20"/>
  <c r="H109" i="20"/>
  <c r="F109" i="20"/>
  <c r="M108" i="20"/>
  <c r="K108" i="20"/>
  <c r="H108" i="20"/>
  <c r="F108" i="20"/>
  <c r="M107" i="20"/>
  <c r="K107" i="20"/>
  <c r="H107" i="20"/>
  <c r="F107" i="20"/>
  <c r="M106" i="20"/>
  <c r="M112" i="20" s="1"/>
  <c r="K106" i="20"/>
  <c r="H106" i="20"/>
  <c r="F106" i="20"/>
  <c r="H105" i="20"/>
  <c r="F105" i="20"/>
  <c r="H104" i="20"/>
  <c r="F104" i="20"/>
  <c r="M101" i="20"/>
  <c r="M52" i="20" s="1"/>
  <c r="K101" i="20"/>
  <c r="K52" i="20" s="1"/>
  <c r="H101" i="20"/>
  <c r="F101" i="20"/>
  <c r="M100" i="20"/>
  <c r="K100" i="20"/>
  <c r="H100" i="20"/>
  <c r="F100" i="20"/>
  <c r="G92" i="20"/>
  <c r="H92" i="20" s="1"/>
  <c r="E92" i="20"/>
  <c r="F92" i="20" s="1"/>
  <c r="H91" i="20"/>
  <c r="F91" i="20"/>
  <c r="H90" i="20"/>
  <c r="F90" i="20"/>
  <c r="H89" i="20"/>
  <c r="F89" i="20"/>
  <c r="H88" i="20"/>
  <c r="F88" i="20"/>
  <c r="H87" i="20"/>
  <c r="F87" i="20"/>
  <c r="H86" i="20"/>
  <c r="F86" i="20"/>
  <c r="H85" i="20"/>
  <c r="F85" i="20"/>
  <c r="M84" i="20"/>
  <c r="K84" i="20"/>
  <c r="H84" i="20"/>
  <c r="F84" i="20"/>
  <c r="M83" i="20"/>
  <c r="K83" i="20"/>
  <c r="H83" i="20"/>
  <c r="F83" i="20"/>
  <c r="M82" i="20"/>
  <c r="K82" i="20"/>
  <c r="H82" i="20"/>
  <c r="F82" i="20"/>
  <c r="M81" i="20"/>
  <c r="K81" i="20"/>
  <c r="H81" i="20"/>
  <c r="F81" i="20"/>
  <c r="M80" i="20"/>
  <c r="K80" i="20"/>
  <c r="H80" i="20"/>
  <c r="F80" i="20"/>
  <c r="M79" i="20"/>
  <c r="K79" i="20"/>
  <c r="H79" i="20"/>
  <c r="F79" i="20"/>
  <c r="H78" i="20"/>
  <c r="F78" i="20"/>
  <c r="H77" i="20"/>
  <c r="F77" i="20"/>
  <c r="H76" i="20"/>
  <c r="F76" i="20"/>
  <c r="H75" i="20"/>
  <c r="F75" i="20"/>
  <c r="M74" i="20"/>
  <c r="K74" i="20"/>
  <c r="H74" i="20"/>
  <c r="F74" i="20"/>
  <c r="M73" i="20"/>
  <c r="M51" i="20" s="1"/>
  <c r="K73" i="20"/>
  <c r="H73" i="20"/>
  <c r="F73" i="20"/>
  <c r="M62" i="20"/>
  <c r="K62" i="20"/>
  <c r="M61" i="20"/>
  <c r="K61" i="20"/>
  <c r="M60" i="20"/>
  <c r="K60" i="20"/>
  <c r="M59" i="20"/>
  <c r="K59" i="20"/>
  <c r="M58" i="20"/>
  <c r="K58" i="20"/>
  <c r="D58" i="20"/>
  <c r="M57" i="20"/>
  <c r="K57" i="20"/>
  <c r="D57" i="20"/>
  <c r="F56" i="20"/>
  <c r="F55" i="20"/>
  <c r="G55" i="20" s="1"/>
  <c r="F54" i="20"/>
  <c r="F53" i="20"/>
  <c r="G53" i="20" s="1"/>
  <c r="F52" i="20"/>
  <c r="F51" i="20"/>
  <c r="H118" i="19"/>
  <c r="H116" i="19"/>
  <c r="H115" i="19"/>
  <c r="H114" i="19"/>
  <c r="H113" i="19"/>
  <c r="H111" i="19"/>
  <c r="H110" i="19"/>
  <c r="H109" i="19"/>
  <c r="H108" i="19"/>
  <c r="H105" i="19"/>
  <c r="H104" i="19"/>
  <c r="H103" i="19"/>
  <c r="H102" i="19"/>
  <c r="H101" i="19"/>
  <c r="H100" i="19"/>
  <c r="F118" i="19"/>
  <c r="F116" i="19"/>
  <c r="F114" i="19"/>
  <c r="F113" i="19"/>
  <c r="F112" i="19"/>
  <c r="F111" i="19"/>
  <c r="F109" i="19"/>
  <c r="F108" i="19"/>
  <c r="F105" i="19"/>
  <c r="F104" i="19"/>
  <c r="F103" i="19"/>
  <c r="F102" i="19"/>
  <c r="F101" i="19"/>
  <c r="F100" i="19"/>
  <c r="H91" i="19"/>
  <c r="H90" i="19"/>
  <c r="H89" i="19"/>
  <c r="H87" i="19"/>
  <c r="H86" i="19"/>
  <c r="H85" i="19"/>
  <c r="H84" i="19"/>
  <c r="H83" i="19"/>
  <c r="H82" i="19"/>
  <c r="H78" i="19"/>
  <c r="H77" i="19"/>
  <c r="H76" i="19"/>
  <c r="H75" i="19"/>
  <c r="H74" i="19"/>
  <c r="H73" i="19"/>
  <c r="F91" i="19"/>
  <c r="F90" i="19"/>
  <c r="F89" i="19"/>
  <c r="F87" i="19"/>
  <c r="F86" i="19"/>
  <c r="F85" i="19"/>
  <c r="F84" i="19"/>
  <c r="F83" i="19"/>
  <c r="F82" i="19"/>
  <c r="F78" i="19"/>
  <c r="F77" i="19"/>
  <c r="F76" i="19"/>
  <c r="F75" i="19"/>
  <c r="F74" i="19"/>
  <c r="F73" i="19"/>
  <c r="G119" i="19"/>
  <c r="H119" i="19" s="1"/>
  <c r="E119" i="19"/>
  <c r="E57" i="19" s="1"/>
  <c r="M111" i="19"/>
  <c r="N111" i="19" s="1"/>
  <c r="K111" i="19"/>
  <c r="M109" i="19"/>
  <c r="K109" i="19"/>
  <c r="M108" i="19"/>
  <c r="K108" i="19"/>
  <c r="M107" i="19"/>
  <c r="K107" i="19"/>
  <c r="M106" i="19"/>
  <c r="M112" i="19" s="1"/>
  <c r="N107" i="19" s="1"/>
  <c r="K106" i="19"/>
  <c r="M101" i="19"/>
  <c r="K101" i="19"/>
  <c r="M100" i="19"/>
  <c r="K100" i="19"/>
  <c r="G92" i="19"/>
  <c r="H92" i="19" s="1"/>
  <c r="E92" i="19"/>
  <c r="F81" i="19" s="1"/>
  <c r="M84" i="19"/>
  <c r="K84" i="19"/>
  <c r="M83" i="19"/>
  <c r="K83" i="19"/>
  <c r="K62" i="19" s="1"/>
  <c r="M82" i="19"/>
  <c r="K82" i="19"/>
  <c r="M81" i="19"/>
  <c r="K81" i="19"/>
  <c r="M80" i="19"/>
  <c r="K80" i="19"/>
  <c r="M79" i="19"/>
  <c r="K79" i="19"/>
  <c r="M74" i="19"/>
  <c r="K74" i="19"/>
  <c r="M73" i="19"/>
  <c r="K73" i="19"/>
  <c r="M61" i="19"/>
  <c r="M60" i="19"/>
  <c r="K60" i="19"/>
  <c r="M59" i="19"/>
  <c r="K59" i="19"/>
  <c r="M58" i="19"/>
  <c r="K58" i="19"/>
  <c r="K57" i="19"/>
  <c r="F56" i="19"/>
  <c r="F55" i="19"/>
  <c r="G55" i="19" s="1"/>
  <c r="F54" i="19"/>
  <c r="F53" i="19"/>
  <c r="M52" i="19"/>
  <c r="F52" i="19"/>
  <c r="F51" i="19"/>
  <c r="H4" i="18"/>
  <c r="G55" i="21" l="1"/>
  <c r="M52" i="21"/>
  <c r="H118" i="21"/>
  <c r="H112" i="21"/>
  <c r="M112" i="21"/>
  <c r="N108" i="21" s="1"/>
  <c r="N111" i="21"/>
  <c r="H117" i="20"/>
  <c r="H118" i="20"/>
  <c r="H112" i="20"/>
  <c r="H116" i="20"/>
  <c r="H102" i="20"/>
  <c r="H103" i="20"/>
  <c r="H112" i="19"/>
  <c r="H117" i="19"/>
  <c r="N108" i="19"/>
  <c r="N112" i="19"/>
  <c r="H106" i="19"/>
  <c r="N109" i="19"/>
  <c r="H107" i="19"/>
  <c r="N106" i="19"/>
  <c r="N110" i="19"/>
  <c r="K51" i="21"/>
  <c r="K52" i="21"/>
  <c r="F115" i="20"/>
  <c r="F117" i="20"/>
  <c r="F102" i="20"/>
  <c r="F116" i="20"/>
  <c r="K51" i="20"/>
  <c r="F103" i="20"/>
  <c r="F115" i="19"/>
  <c r="F110" i="19"/>
  <c r="F106" i="19"/>
  <c r="F107" i="19"/>
  <c r="F117" i="19"/>
  <c r="K52" i="19"/>
  <c r="H88" i="19"/>
  <c r="H79" i="19"/>
  <c r="D58" i="19"/>
  <c r="H80" i="19"/>
  <c r="H81" i="19"/>
  <c r="M51" i="19"/>
  <c r="D57" i="21"/>
  <c r="F80" i="21"/>
  <c r="F81" i="21"/>
  <c r="F83" i="21"/>
  <c r="F57" i="21"/>
  <c r="G57" i="21" s="1"/>
  <c r="F57" i="20"/>
  <c r="G57" i="20" s="1"/>
  <c r="F88" i="19"/>
  <c r="K51" i="19"/>
  <c r="F79" i="19"/>
  <c r="D57" i="19"/>
  <c r="F57" i="19" s="1"/>
  <c r="G57" i="19" s="1"/>
  <c r="F80" i="19"/>
  <c r="F92" i="19"/>
  <c r="G52" i="21"/>
  <c r="G54" i="21"/>
  <c r="G56" i="21"/>
  <c r="L82" i="21"/>
  <c r="N58" i="21"/>
  <c r="N83" i="21"/>
  <c r="N112" i="21"/>
  <c r="N110" i="21"/>
  <c r="N107" i="21"/>
  <c r="N109" i="21"/>
  <c r="N57" i="21"/>
  <c r="N59" i="21"/>
  <c r="M63" i="21"/>
  <c r="N63" i="21" s="1"/>
  <c r="K75" i="21"/>
  <c r="L74" i="21" s="1"/>
  <c r="K85" i="21"/>
  <c r="L85" i="21" s="1"/>
  <c r="M102" i="21"/>
  <c r="N100" i="21" s="1"/>
  <c r="K112" i="21"/>
  <c r="L107" i="21" s="1"/>
  <c r="N106" i="21"/>
  <c r="F119" i="21"/>
  <c r="K63" i="21"/>
  <c r="L63" i="21" s="1"/>
  <c r="M75" i="21"/>
  <c r="N74" i="21" s="1"/>
  <c r="M85" i="21"/>
  <c r="N85" i="21" s="1"/>
  <c r="K102" i="21"/>
  <c r="L100" i="21" s="1"/>
  <c r="E58" i="21"/>
  <c r="F58" i="21" s="1"/>
  <c r="G52" i="20"/>
  <c r="G54" i="20"/>
  <c r="G56" i="20"/>
  <c r="N112" i="20"/>
  <c r="N110" i="20"/>
  <c r="N107" i="20"/>
  <c r="N108" i="20"/>
  <c r="N109" i="20"/>
  <c r="M63" i="20"/>
  <c r="N63" i="20" s="1"/>
  <c r="K75" i="20"/>
  <c r="K85" i="20"/>
  <c r="L85" i="20" s="1"/>
  <c r="M102" i="20"/>
  <c r="N101" i="20" s="1"/>
  <c r="K112" i="20"/>
  <c r="L108" i="20" s="1"/>
  <c r="N106" i="20"/>
  <c r="F119" i="20"/>
  <c r="K63" i="20"/>
  <c r="L63" i="20" s="1"/>
  <c r="M75" i="20"/>
  <c r="N73" i="20" s="1"/>
  <c r="M85" i="20"/>
  <c r="N85" i="20" s="1"/>
  <c r="K102" i="20"/>
  <c r="L101" i="20" s="1"/>
  <c r="E58" i="20"/>
  <c r="F58" i="20" s="1"/>
  <c r="M57" i="19"/>
  <c r="F119" i="19"/>
  <c r="M62" i="19"/>
  <c r="K61" i="19"/>
  <c r="G53" i="19"/>
  <c r="G52" i="19"/>
  <c r="G56" i="19"/>
  <c r="G54" i="19"/>
  <c r="K75" i="19"/>
  <c r="L74" i="19" s="1"/>
  <c r="K85" i="19"/>
  <c r="L84" i="19" s="1"/>
  <c r="M102" i="19"/>
  <c r="N100" i="19" s="1"/>
  <c r="K112" i="19"/>
  <c r="K63" i="19"/>
  <c r="M75" i="19"/>
  <c r="N73" i="19" s="1"/>
  <c r="M85" i="19"/>
  <c r="K102" i="19"/>
  <c r="L100" i="19" s="1"/>
  <c r="E58" i="19"/>
  <c r="F58" i="19" s="1"/>
  <c r="M111" i="18"/>
  <c r="K111" i="18"/>
  <c r="M109" i="18"/>
  <c r="K109" i="18"/>
  <c r="M108" i="18"/>
  <c r="K108" i="18"/>
  <c r="M107" i="18"/>
  <c r="K107" i="18"/>
  <c r="M106" i="18"/>
  <c r="K106" i="18"/>
  <c r="M100" i="18"/>
  <c r="M101" i="18"/>
  <c r="K101" i="18"/>
  <c r="K100" i="18"/>
  <c r="G119" i="18"/>
  <c r="H116" i="18" s="1"/>
  <c r="E119" i="18"/>
  <c r="F103" i="18" s="1"/>
  <c r="H118" i="18"/>
  <c r="H117" i="18"/>
  <c r="H114" i="18"/>
  <c r="H113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F118" i="18"/>
  <c r="F117" i="18"/>
  <c r="F116" i="18"/>
  <c r="F115" i="18"/>
  <c r="F114" i="18"/>
  <c r="F113" i="18"/>
  <c r="F112" i="18"/>
  <c r="F111" i="18"/>
  <c r="F109" i="18"/>
  <c r="F108" i="18"/>
  <c r="F107" i="18"/>
  <c r="F106" i="18"/>
  <c r="F105" i="18"/>
  <c r="F104" i="18"/>
  <c r="F102" i="18"/>
  <c r="F101" i="18"/>
  <c r="F100" i="18"/>
  <c r="N60" i="20" l="1"/>
  <c r="L109" i="21"/>
  <c r="L111" i="21"/>
  <c r="L108" i="21"/>
  <c r="L101" i="21"/>
  <c r="L102" i="21" s="1"/>
  <c r="G58" i="20"/>
  <c r="L106" i="20"/>
  <c r="K53" i="20"/>
  <c r="L52" i="20" s="1"/>
  <c r="L112" i="19"/>
  <c r="L108" i="19"/>
  <c r="L106" i="19"/>
  <c r="L109" i="19"/>
  <c r="L107" i="19"/>
  <c r="L110" i="19"/>
  <c r="L111" i="19"/>
  <c r="N62" i="21"/>
  <c r="N80" i="21"/>
  <c r="N61" i="21"/>
  <c r="N84" i="21"/>
  <c r="N60" i="21"/>
  <c r="N61" i="20"/>
  <c r="N81" i="20"/>
  <c r="N59" i="20"/>
  <c r="N62" i="20"/>
  <c r="N82" i="19"/>
  <c r="N85" i="19"/>
  <c r="N81" i="19"/>
  <c r="N80" i="19"/>
  <c r="N83" i="19"/>
  <c r="N79" i="19"/>
  <c r="N84" i="19"/>
  <c r="G58" i="21"/>
  <c r="L79" i="20"/>
  <c r="L83" i="20"/>
  <c r="G58" i="19"/>
  <c r="L85" i="19"/>
  <c r="L81" i="19"/>
  <c r="L80" i="19"/>
  <c r="L83" i="19"/>
  <c r="L79" i="19"/>
  <c r="L82" i="19"/>
  <c r="L59" i="21"/>
  <c r="K53" i="21"/>
  <c r="N101" i="21"/>
  <c r="N102" i="21" s="1"/>
  <c r="N82" i="21"/>
  <c r="L84" i="21"/>
  <c r="L80" i="21"/>
  <c r="L62" i="21"/>
  <c r="M53" i="21"/>
  <c r="L110" i="21"/>
  <c r="L112" i="21"/>
  <c r="N81" i="21"/>
  <c r="N73" i="21"/>
  <c r="N75" i="21" s="1"/>
  <c r="L57" i="21"/>
  <c r="L106" i="21"/>
  <c r="L83" i="21"/>
  <c r="L79" i="21"/>
  <c r="L60" i="21"/>
  <c r="L61" i="21"/>
  <c r="L58" i="21"/>
  <c r="N79" i="21"/>
  <c r="L81" i="21"/>
  <c r="L73" i="21"/>
  <c r="L75" i="21" s="1"/>
  <c r="L59" i="20"/>
  <c r="N100" i="20"/>
  <c r="N102" i="20" s="1"/>
  <c r="L60" i="20"/>
  <c r="N83" i="20"/>
  <c r="N79" i="20"/>
  <c r="L100" i="20"/>
  <c r="L102" i="20" s="1"/>
  <c r="L81" i="20"/>
  <c r="L73" i="20"/>
  <c r="M53" i="20"/>
  <c r="L110" i="20"/>
  <c r="L112" i="20"/>
  <c r="L51" i="20"/>
  <c r="L53" i="20" s="1"/>
  <c r="N82" i="20"/>
  <c r="N74" i="20"/>
  <c r="N75" i="20" s="1"/>
  <c r="N58" i="20"/>
  <c r="L107" i="20"/>
  <c r="L84" i="20"/>
  <c r="L80" i="20"/>
  <c r="L62" i="20"/>
  <c r="L111" i="20"/>
  <c r="L57" i="20"/>
  <c r="L61" i="20"/>
  <c r="N84" i="20"/>
  <c r="N80" i="20"/>
  <c r="L109" i="20"/>
  <c r="L82" i="20"/>
  <c r="L74" i="20"/>
  <c r="L58" i="20"/>
  <c r="N57" i="20"/>
  <c r="M63" i="19"/>
  <c r="N60" i="19" s="1"/>
  <c r="L62" i="19"/>
  <c r="L63" i="19"/>
  <c r="L59" i="19"/>
  <c r="L60" i="19"/>
  <c r="L61" i="19"/>
  <c r="L58" i="19"/>
  <c r="L101" i="19"/>
  <c r="L102" i="19" s="1"/>
  <c r="L57" i="19"/>
  <c r="N74" i="19"/>
  <c r="N75" i="19" s="1"/>
  <c r="K53" i="19"/>
  <c r="N101" i="19"/>
  <c r="N102" i="19" s="1"/>
  <c r="M53" i="19"/>
  <c r="L73" i="19"/>
  <c r="L75" i="19" s="1"/>
  <c r="H112" i="18"/>
  <c r="F110" i="18"/>
  <c r="E57" i="18"/>
  <c r="H119" i="18"/>
  <c r="E58" i="18"/>
  <c r="F119" i="18"/>
  <c r="K112" i="18"/>
  <c r="M112" i="18"/>
  <c r="K102" i="18"/>
  <c r="M102" i="18"/>
  <c r="N101" i="18" s="1"/>
  <c r="H115" i="18"/>
  <c r="M84" i="18"/>
  <c r="M61" i="18" s="1"/>
  <c r="M83" i="18"/>
  <c r="M62" i="18" s="1"/>
  <c r="M82" i="18"/>
  <c r="M60" i="18" s="1"/>
  <c r="M81" i="18"/>
  <c r="M59" i="18" s="1"/>
  <c r="M80" i="18"/>
  <c r="M58" i="18" s="1"/>
  <c r="M79" i="18"/>
  <c r="M57" i="18" s="1"/>
  <c r="K84" i="18"/>
  <c r="K61" i="18" s="1"/>
  <c r="K83" i="18"/>
  <c r="K62" i="18" s="1"/>
  <c r="K82" i="18"/>
  <c r="K60" i="18" s="1"/>
  <c r="K81" i="18"/>
  <c r="K59" i="18" s="1"/>
  <c r="K80" i="18"/>
  <c r="K58" i="18" s="1"/>
  <c r="K79" i="18"/>
  <c r="K57" i="18" s="1"/>
  <c r="M74" i="18"/>
  <c r="M73" i="18"/>
  <c r="M51" i="18" s="1"/>
  <c r="K74" i="18"/>
  <c r="K52" i="18" s="1"/>
  <c r="K73" i="18"/>
  <c r="G92" i="18"/>
  <c r="H91" i="18"/>
  <c r="H90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E92" i="18"/>
  <c r="F91" i="18"/>
  <c r="F90" i="18"/>
  <c r="F87" i="18"/>
  <c r="F86" i="18"/>
  <c r="F85" i="18"/>
  <c r="F84" i="18"/>
  <c r="F83" i="18"/>
  <c r="F82" i="18"/>
  <c r="F81" i="18"/>
  <c r="F80" i="18"/>
  <c r="F79" i="18"/>
  <c r="F78" i="18"/>
  <c r="F77" i="18"/>
  <c r="F75" i="18"/>
  <c r="F74" i="18"/>
  <c r="F73" i="18"/>
  <c r="H3" i="18"/>
  <c r="F52" i="18"/>
  <c r="F53" i="18"/>
  <c r="F54" i="18"/>
  <c r="F55" i="18"/>
  <c r="F56" i="18"/>
  <c r="F51" i="18"/>
  <c r="J39" i="21"/>
  <c r="I39" i="21"/>
  <c r="H39" i="21"/>
  <c r="K39" i="21" s="1"/>
  <c r="J38" i="21"/>
  <c r="I38" i="21"/>
  <c r="H38" i="21"/>
  <c r="K38" i="21" s="1"/>
  <c r="J37" i="21"/>
  <c r="I37" i="21"/>
  <c r="H37" i="21"/>
  <c r="K37" i="21" s="1"/>
  <c r="J36" i="21"/>
  <c r="I36" i="21"/>
  <c r="H36" i="21"/>
  <c r="K36" i="21" s="1"/>
  <c r="J35" i="21"/>
  <c r="I35" i="21"/>
  <c r="H35" i="21"/>
  <c r="K35" i="21" s="1"/>
  <c r="J34" i="21"/>
  <c r="I34" i="21"/>
  <c r="H34" i="21"/>
  <c r="K34" i="21" s="1"/>
  <c r="J33" i="21"/>
  <c r="I33" i="21"/>
  <c r="H33" i="21"/>
  <c r="K33" i="21" s="1"/>
  <c r="J32" i="21"/>
  <c r="I32" i="21"/>
  <c r="H32" i="21"/>
  <c r="K32" i="21" s="1"/>
  <c r="J31" i="21"/>
  <c r="I31" i="21"/>
  <c r="H31" i="21"/>
  <c r="K31" i="21" s="1"/>
  <c r="K39" i="20"/>
  <c r="J39" i="20"/>
  <c r="I39" i="20"/>
  <c r="H39" i="20"/>
  <c r="K38" i="20"/>
  <c r="J38" i="20"/>
  <c r="I38" i="20"/>
  <c r="H38" i="20"/>
  <c r="K37" i="20"/>
  <c r="J37" i="20"/>
  <c r="I37" i="20"/>
  <c r="H37" i="20"/>
  <c r="K36" i="20"/>
  <c r="J36" i="20"/>
  <c r="I36" i="20"/>
  <c r="H36" i="20"/>
  <c r="K35" i="20"/>
  <c r="J35" i="20"/>
  <c r="I35" i="20"/>
  <c r="H35" i="20"/>
  <c r="K34" i="20"/>
  <c r="J34" i="20"/>
  <c r="I34" i="20"/>
  <c r="H34" i="20"/>
  <c r="K33" i="20"/>
  <c r="J33" i="20"/>
  <c r="I33" i="20"/>
  <c r="H33" i="20"/>
  <c r="K32" i="20"/>
  <c r="J32" i="20"/>
  <c r="I32" i="20"/>
  <c r="H32" i="20"/>
  <c r="K31" i="20"/>
  <c r="J31" i="20"/>
  <c r="I31" i="20"/>
  <c r="H31" i="20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H39" i="18"/>
  <c r="H38" i="18"/>
  <c r="H37" i="18"/>
  <c r="H36" i="18"/>
  <c r="H35" i="18"/>
  <c r="H34" i="18"/>
  <c r="H33" i="18"/>
  <c r="H32" i="18"/>
  <c r="H31" i="18"/>
  <c r="J39" i="18"/>
  <c r="I39" i="18"/>
  <c r="J38" i="18"/>
  <c r="I38" i="18"/>
  <c r="J37" i="18"/>
  <c r="I37" i="18"/>
  <c r="J36" i="18"/>
  <c r="J35" i="18"/>
  <c r="J34" i="18"/>
  <c r="J33" i="18"/>
  <c r="J32" i="18"/>
  <c r="J31" i="18"/>
  <c r="I36" i="18"/>
  <c r="I35" i="18"/>
  <c r="I34" i="18"/>
  <c r="I33" i="18"/>
  <c r="I32" i="18"/>
  <c r="I31" i="18"/>
  <c r="B4" i="18"/>
  <c r="L20" i="21"/>
  <c r="K20" i="21"/>
  <c r="J20" i="21"/>
  <c r="G20" i="21"/>
  <c r="L19" i="21"/>
  <c r="K19" i="21"/>
  <c r="J19" i="21"/>
  <c r="G19" i="21"/>
  <c r="L18" i="21"/>
  <c r="K18" i="21"/>
  <c r="J18" i="21"/>
  <c r="G18" i="21"/>
  <c r="M18" i="21" s="1"/>
  <c r="L17" i="21"/>
  <c r="K17" i="21"/>
  <c r="J17" i="21"/>
  <c r="G17" i="21"/>
  <c r="M17" i="21" s="1"/>
  <c r="L16" i="21"/>
  <c r="K16" i="21"/>
  <c r="J16" i="21"/>
  <c r="G16" i="21"/>
  <c r="L15" i="21"/>
  <c r="K15" i="21"/>
  <c r="J15" i="21"/>
  <c r="G15" i="21"/>
  <c r="L14" i="21"/>
  <c r="K14" i="21"/>
  <c r="J14" i="21"/>
  <c r="G14" i="21"/>
  <c r="M14" i="21" s="1"/>
  <c r="L13" i="21"/>
  <c r="K13" i="21"/>
  <c r="J13" i="21"/>
  <c r="G13" i="21"/>
  <c r="M13" i="21" s="1"/>
  <c r="L12" i="21"/>
  <c r="K12" i="21"/>
  <c r="J12" i="21"/>
  <c r="G12" i="21"/>
  <c r="L20" i="20"/>
  <c r="K20" i="20"/>
  <c r="J20" i="20"/>
  <c r="G20" i="20"/>
  <c r="L19" i="20"/>
  <c r="K19" i="20"/>
  <c r="J19" i="20"/>
  <c r="M19" i="20" s="1"/>
  <c r="G19" i="20"/>
  <c r="L18" i="20"/>
  <c r="K18" i="20"/>
  <c r="J18" i="20"/>
  <c r="G18" i="20"/>
  <c r="L17" i="20"/>
  <c r="K17" i="20"/>
  <c r="J17" i="20"/>
  <c r="G17" i="20"/>
  <c r="L16" i="20"/>
  <c r="K16" i="20"/>
  <c r="J16" i="20"/>
  <c r="M16" i="20" s="1"/>
  <c r="G16" i="20"/>
  <c r="L15" i="20"/>
  <c r="K15" i="20"/>
  <c r="J15" i="20"/>
  <c r="M15" i="20" s="1"/>
  <c r="G15" i="20"/>
  <c r="L14" i="20"/>
  <c r="K14" i="20"/>
  <c r="J14" i="20"/>
  <c r="G14" i="20"/>
  <c r="L13" i="20"/>
  <c r="K13" i="20"/>
  <c r="J13" i="20"/>
  <c r="G13" i="20"/>
  <c r="L12" i="20"/>
  <c r="K12" i="20"/>
  <c r="J12" i="20"/>
  <c r="M12" i="20" s="1"/>
  <c r="G12" i="20"/>
  <c r="L20" i="19"/>
  <c r="K20" i="19"/>
  <c r="J20" i="19"/>
  <c r="K39" i="19" s="1"/>
  <c r="G20" i="19"/>
  <c r="L19" i="19"/>
  <c r="K19" i="19"/>
  <c r="J19" i="19"/>
  <c r="K38" i="19" s="1"/>
  <c r="G19" i="19"/>
  <c r="L18" i="19"/>
  <c r="K18" i="19"/>
  <c r="J18" i="19"/>
  <c r="K37" i="19" s="1"/>
  <c r="G18" i="19"/>
  <c r="L17" i="19"/>
  <c r="K17" i="19"/>
  <c r="J17" i="19"/>
  <c r="K36" i="19" s="1"/>
  <c r="G17" i="19"/>
  <c r="L16" i="19"/>
  <c r="K16" i="19"/>
  <c r="J16" i="19"/>
  <c r="K35" i="19" s="1"/>
  <c r="G16" i="19"/>
  <c r="L15" i="19"/>
  <c r="K15" i="19"/>
  <c r="J15" i="19"/>
  <c r="K34" i="19" s="1"/>
  <c r="G15" i="19"/>
  <c r="L14" i="19"/>
  <c r="K14" i="19"/>
  <c r="J14" i="19"/>
  <c r="K33" i="19" s="1"/>
  <c r="G14" i="19"/>
  <c r="L13" i="19"/>
  <c r="K13" i="19"/>
  <c r="J13" i="19"/>
  <c r="K32" i="19" s="1"/>
  <c r="G13" i="19"/>
  <c r="L12" i="19"/>
  <c r="K12" i="19"/>
  <c r="J12" i="19"/>
  <c r="K31" i="19" s="1"/>
  <c r="G12" i="19"/>
  <c r="K18" i="18"/>
  <c r="L18" i="18"/>
  <c r="K19" i="18"/>
  <c r="L19" i="18"/>
  <c r="K20" i="18"/>
  <c r="L20" i="18"/>
  <c r="J20" i="18"/>
  <c r="J19" i="18"/>
  <c r="J18" i="18"/>
  <c r="J17" i="18"/>
  <c r="J16" i="18"/>
  <c r="J15" i="18"/>
  <c r="J14" i="18"/>
  <c r="J13" i="18"/>
  <c r="J12" i="18"/>
  <c r="G20" i="18"/>
  <c r="G19" i="18"/>
  <c r="G18" i="18"/>
  <c r="G17" i="18"/>
  <c r="G16" i="18"/>
  <c r="G15" i="18"/>
  <c r="G14" i="18"/>
  <c r="G13" i="18"/>
  <c r="G12" i="18"/>
  <c r="L17" i="18"/>
  <c r="L16" i="18"/>
  <c r="L15" i="18"/>
  <c r="L14" i="18"/>
  <c r="L13" i="18"/>
  <c r="L12" i="18"/>
  <c r="K17" i="18"/>
  <c r="K16" i="18"/>
  <c r="K15" i="18"/>
  <c r="K14" i="18"/>
  <c r="K13" i="18"/>
  <c r="K12" i="18"/>
  <c r="B3" i="18"/>
  <c r="N57" i="19" l="1"/>
  <c r="L75" i="20"/>
  <c r="L52" i="21"/>
  <c r="L51" i="21"/>
  <c r="N51" i="21"/>
  <c r="N52" i="21"/>
  <c r="N51" i="20"/>
  <c r="N52" i="20"/>
  <c r="N62" i="19"/>
  <c r="N63" i="19"/>
  <c r="N59" i="19"/>
  <c r="N58" i="19"/>
  <c r="N61" i="19"/>
  <c r="M13" i="19"/>
  <c r="M14" i="19"/>
  <c r="M17" i="19"/>
  <c r="M18" i="19"/>
  <c r="L52" i="19"/>
  <c r="L51" i="19"/>
  <c r="N52" i="19"/>
  <c r="N51" i="19"/>
  <c r="F89" i="18"/>
  <c r="D57" i="18"/>
  <c r="F57" i="18" s="1"/>
  <c r="G57" i="18" s="1"/>
  <c r="F76" i="18"/>
  <c r="F88" i="18"/>
  <c r="F92" i="18" s="1"/>
  <c r="H88" i="18"/>
  <c r="D58" i="18"/>
  <c r="F58" i="18" s="1"/>
  <c r="G58" i="18" s="1"/>
  <c r="H89" i="18"/>
  <c r="M75" i="18"/>
  <c r="N74" i="18" s="1"/>
  <c r="M52" i="18"/>
  <c r="K75" i="18"/>
  <c r="L74" i="18" s="1"/>
  <c r="M63" i="18"/>
  <c r="N63" i="18" s="1"/>
  <c r="K51" i="18"/>
  <c r="K63" i="18"/>
  <c r="L63" i="18" s="1"/>
  <c r="M85" i="18"/>
  <c r="N81" i="18" s="1"/>
  <c r="N58" i="18"/>
  <c r="K85" i="18"/>
  <c r="L84" i="18" s="1"/>
  <c r="N100" i="18"/>
  <c r="N102" i="18" s="1"/>
  <c r="L101" i="18"/>
  <c r="N112" i="18"/>
  <c r="N108" i="18"/>
  <c r="N111" i="18"/>
  <c r="N106" i="18"/>
  <c r="N110" i="18"/>
  <c r="N107" i="18"/>
  <c r="N109" i="18"/>
  <c r="L106" i="18"/>
  <c r="L110" i="18"/>
  <c r="L108" i="18"/>
  <c r="L109" i="18"/>
  <c r="L112" i="18"/>
  <c r="L107" i="18"/>
  <c r="L111" i="18"/>
  <c r="L100" i="18"/>
  <c r="L79" i="18"/>
  <c r="K34" i="18"/>
  <c r="G54" i="18"/>
  <c r="K31" i="18"/>
  <c r="G53" i="18"/>
  <c r="K39" i="18"/>
  <c r="G56" i="18"/>
  <c r="G52" i="18"/>
  <c r="G55" i="18"/>
  <c r="K32" i="18"/>
  <c r="K36" i="18"/>
  <c r="M12" i="18"/>
  <c r="M16" i="18"/>
  <c r="M20" i="18"/>
  <c r="M14" i="18"/>
  <c r="K35" i="18"/>
  <c r="M13" i="18"/>
  <c r="M17" i="18"/>
  <c r="K33" i="18"/>
  <c r="K37" i="18"/>
  <c r="M15" i="18"/>
  <c r="K38" i="18"/>
  <c r="M20" i="19"/>
  <c r="M19" i="21"/>
  <c r="M19" i="19"/>
  <c r="M19" i="18"/>
  <c r="M12" i="21"/>
  <c r="M15" i="21"/>
  <c r="M16" i="21"/>
  <c r="M18" i="20"/>
  <c r="M13" i="20"/>
  <c r="M14" i="20"/>
  <c r="M17" i="20"/>
  <c r="M20" i="20"/>
  <c r="M20" i="21"/>
  <c r="M12" i="19"/>
  <c r="M15" i="19"/>
  <c r="M16" i="19"/>
  <c r="M18" i="18"/>
  <c r="N53" i="21" l="1"/>
  <c r="N53" i="20"/>
  <c r="L53" i="21"/>
  <c r="N53" i="19"/>
  <c r="L53" i="19"/>
  <c r="L102" i="18"/>
  <c r="K53" i="18"/>
  <c r="L52" i="18" s="1"/>
  <c r="H92" i="18"/>
  <c r="L73" i="18"/>
  <c r="N59" i="18"/>
  <c r="N73" i="18"/>
  <c r="N75" i="18" s="1"/>
  <c r="N60" i="18"/>
  <c r="M53" i="18"/>
  <c r="N52" i="18" s="1"/>
  <c r="N61" i="18"/>
  <c r="N57" i="18"/>
  <c r="N62" i="18"/>
  <c r="L58" i="18"/>
  <c r="L83" i="18"/>
  <c r="L85" i="18"/>
  <c r="L80" i="18"/>
  <c r="L81" i="18"/>
  <c r="N80" i="18"/>
  <c r="L60" i="18"/>
  <c r="L57" i="18"/>
  <c r="L82" i="18"/>
  <c r="L59" i="18"/>
  <c r="L62" i="18"/>
  <c r="N82" i="18"/>
  <c r="N83" i="18"/>
  <c r="N85" i="18"/>
  <c r="N84" i="18"/>
  <c r="N79" i="18"/>
  <c r="L75" i="18"/>
  <c r="L61" i="18"/>
  <c r="L51" i="18"/>
  <c r="N51" i="18" l="1"/>
  <c r="N53" i="18" s="1"/>
  <c r="L53" i="18"/>
  <c r="B3" i="26" l="1"/>
</calcChain>
</file>

<file path=xl/sharedStrings.xml><?xml version="1.0" encoding="utf-8"?>
<sst xmlns="http://schemas.openxmlformats.org/spreadsheetml/2006/main" count="728" uniqueCount="115">
  <si>
    <t>Índice</t>
  </si>
  <si>
    <t>Oriente</t>
  </si>
  <si>
    <t>Amazonas</t>
  </si>
  <si>
    <t>Loreto</t>
  </si>
  <si>
    <t>San Martín</t>
  </si>
  <si>
    <t>Ucayali</t>
  </si>
  <si>
    <t>Otros</t>
  </si>
  <si>
    <t>Año</t>
  </si>
  <si>
    <t>Total</t>
  </si>
  <si>
    <t>2. Peso del Gasto financiado por Canon y Otros en el Gasto Total</t>
  </si>
  <si>
    <t>3. Transferencias de Canon y otros.</t>
  </si>
  <si>
    <t>(Gobieno Regional y G. Locales en S/)</t>
  </si>
  <si>
    <t>Presupuesto (PIM)</t>
  </si>
  <si>
    <t>Ejecutado</t>
  </si>
  <si>
    <t>Avance              G. Regional</t>
  </si>
  <si>
    <t>Avance              G. Locales</t>
  </si>
  <si>
    <t>Avance Total</t>
  </si>
  <si>
    <t>G. Regional</t>
  </si>
  <si>
    <t>G. Locales</t>
  </si>
  <si>
    <t>Total Gasto Ejecutado</t>
  </si>
  <si>
    <t>Fuente: MEF                                                                                                                                 Elaboración: PERUCÁMARAS</t>
  </si>
  <si>
    <t>Var.%</t>
  </si>
  <si>
    <t>Fuente: MEF                                                                      Elaboración: PERUCÁMARAS</t>
  </si>
  <si>
    <t>(S/)</t>
  </si>
  <si>
    <t>RECURSOS QUE SE TRANSFIRIERON</t>
  </si>
  <si>
    <t>PAR. (%)</t>
  </si>
  <si>
    <t>RECURSOS</t>
  </si>
  <si>
    <t>CANON GASÍFERO - REGALÍAS</t>
  </si>
  <si>
    <t>CANON (Todos)</t>
  </si>
  <si>
    <t>CANON GASÍFERO - RENTA</t>
  </si>
  <si>
    <t>CANON HIDROENERGÉTICO</t>
  </si>
  <si>
    <t>CANON MINERO</t>
  </si>
  <si>
    <t>CANON PESQUERO - DERECHOS DE PESCA</t>
  </si>
  <si>
    <t>CANON PESQUERO - IMP. A LA RENTA</t>
  </si>
  <si>
    <t>TIPO DE CANON</t>
  </si>
  <si>
    <t>CANON REGIONAL</t>
  </si>
  <si>
    <t>GASÍFERO</t>
  </si>
  <si>
    <t>CANON Y SOBRECANON PETROLERO</t>
  </si>
  <si>
    <t>HIDROENERGÉTICO</t>
  </si>
  <si>
    <t>CANON Y SOBRECANON-IMPUESTO A LA RENTA</t>
  </si>
  <si>
    <t>MINERO</t>
  </si>
  <si>
    <t>FIDEICOMISO REGIONAL</t>
  </si>
  <si>
    <t>PESQUERO</t>
  </si>
  <si>
    <t>FOCAM - FONDO DE DESARROLLO DE CAMISEA</t>
  </si>
  <si>
    <t>REGIONAL</t>
  </si>
  <si>
    <t>FONDO APP</t>
  </si>
  <si>
    <t>PETROLERO</t>
  </si>
  <si>
    <t>FONDO FONIE</t>
  </si>
  <si>
    <t>PARTICIPACIONES - COFIDE Y OTROS</t>
  </si>
  <si>
    <t>PARTICIPACIONES - FONIPREL</t>
  </si>
  <si>
    <t>PARTICIPACIONES FED</t>
  </si>
  <si>
    <t>REGALÍA MINERA</t>
  </si>
  <si>
    <t>RENTA DE ADUANAS</t>
  </si>
  <si>
    <t>SALDO DE TRANSFERENCIAS</t>
  </si>
  <si>
    <t>TOTAL</t>
  </si>
  <si>
    <t>PARTICIP. LEY N° 15686 Y COMPLEMENT.</t>
  </si>
  <si>
    <t>PARTICIPACIONES SEGURIDAD CIUDADANA</t>
  </si>
  <si>
    <t>PLAN DE INCENTIVOS A LA MEJORA  MUNICIPAL</t>
  </si>
  <si>
    <t>1. Presupuesto y Ejecución del Canon y otros, 2017</t>
  </si>
  <si>
    <t>Presupuesto y Ejecución del Canon y otros, 2017</t>
  </si>
  <si>
    <t>2018*</t>
  </si>
  <si>
    <t>Fuente: MEF                                                                                                                                                                                                         Elaboración: PERUCÁMARAS</t>
  </si>
  <si>
    <t>(*) Al 10 de abril de 2018</t>
  </si>
  <si>
    <t>Peso del Gasto financiado por Canon y Otros en el Gasto Total, 2017</t>
  </si>
  <si>
    <t>Peso de Canon sobre el total (%)</t>
  </si>
  <si>
    <t>Transferencias de Canon y otros.</t>
  </si>
  <si>
    <t>Fuente: MEF                                                                                                                     Elaboración: PERUCÁMARAS</t>
  </si>
  <si>
    <t>Transferencia de Canon en el Gobierno Sub Nacional</t>
  </si>
  <si>
    <t>Fuente: MEF                                                                                       Elaboración: PERUCÁMARAS</t>
  </si>
  <si>
    <t>Transferencias de Canon y otros a los Gobiernos Locales, agosto 2016*</t>
  </si>
  <si>
    <t>Transferencias de Canon y otros al Gobierno Regional, 2017</t>
  </si>
  <si>
    <t>4. Transferencia de Canon a los Gobiernos Sub Nacionales - Detalle</t>
  </si>
  <si>
    <t>FONDO MI RIEGO</t>
  </si>
  <si>
    <t>FONDO DE DESARROLLO DE CAMISEA</t>
  </si>
  <si>
    <t>Información ampliada del Reporte Regional de la Macro Región Oriente - Edición N° 286</t>
  </si>
  <si>
    <t>Lunes, 16 de abril de 2018</t>
  </si>
  <si>
    <t>1. Macro Región Oriente: Presupuesto y ejecución de Canon y otros</t>
  </si>
  <si>
    <t>REGIONES</t>
  </si>
  <si>
    <t>Gobiernos Regionales</t>
  </si>
  <si>
    <t>Gobiernos Locales</t>
  </si>
  <si>
    <t>Total Regionales y Locales</t>
  </si>
  <si>
    <t>Presupuesto</t>
  </si>
  <si>
    <t>Ejecución (%)</t>
  </si>
  <si>
    <t>M.R. ORIENTE</t>
  </si>
  <si>
    <t>Fuente: MEF                                                                                                                                                                    Elaboración: PERUCÁMARAS</t>
  </si>
  <si>
    <t>Presupuesto (PIM) - En Millones S/</t>
  </si>
  <si>
    <t>Ejecutado  - En Millones S/</t>
  </si>
  <si>
    <t>Fuente: MEF                                                                                                                                                                              Elaboración: PERUCÁMARAS</t>
  </si>
  <si>
    <t>Peso del Gasto financiado por Canon y Otros en el Gasto Total</t>
  </si>
  <si>
    <t>(Millones S/)</t>
  </si>
  <si>
    <t>(Gobieno Regional y G. Locales en millones de S/)</t>
  </si>
  <si>
    <t>Peso (%)</t>
  </si>
  <si>
    <t>Gast.T</t>
  </si>
  <si>
    <t>2. Transferencias de Canon y otros.</t>
  </si>
  <si>
    <t>(Par. %)</t>
  </si>
  <si>
    <t>MR ORIENTE</t>
  </si>
  <si>
    <r>
      <rPr>
        <b/>
        <sz val="8"/>
        <rFont val="Calibri"/>
        <family val="2"/>
        <scheme val="minor"/>
      </rPr>
      <t xml:space="preserve">Gobierno Regional </t>
    </r>
    <r>
      <rPr>
        <sz val="8"/>
        <rFont val="Calibri"/>
        <family val="2"/>
        <scheme val="minor"/>
      </rPr>
      <t>Transferencias de Canon y otros.</t>
    </r>
  </si>
  <si>
    <r>
      <rPr>
        <b/>
        <sz val="8"/>
        <rFont val="Calibri"/>
        <family val="2"/>
        <scheme val="minor"/>
      </rPr>
      <t xml:space="preserve">Gobiernos locales </t>
    </r>
    <r>
      <rPr>
        <sz val="8"/>
        <rFont val="Calibri"/>
        <family val="2"/>
        <scheme val="minor"/>
      </rPr>
      <t>Transferencias de Canon y otros.</t>
    </r>
  </si>
  <si>
    <t>Fuente: MEF                                                                                            Elaboración: PERUCÁMARAS</t>
  </si>
  <si>
    <r>
      <rPr>
        <b/>
        <sz val="10"/>
        <color theme="1"/>
        <rFont val="Calibri"/>
        <family val="2"/>
        <scheme val="minor"/>
      </rPr>
      <t xml:space="preserve"> Macro Región Oriente: Presupuesto y ejecución de Canon y otros, 2017</t>
    </r>
    <r>
      <rPr>
        <sz val="8"/>
        <color theme="1"/>
        <rFont val="Calibri"/>
        <family val="2"/>
        <scheme val="minor"/>
      </rPr>
      <t xml:space="preserve">
(En Millones de Soles)</t>
    </r>
  </si>
  <si>
    <t>El peso del Gasto financiado por Canon y Otros en el Gasto Total, 2017</t>
  </si>
  <si>
    <r>
      <t xml:space="preserve">MACRO REGIÓN ORIENTE: Transferencias de Canon y otros a los Gobiernos Sub-Nacionales, 2009-2017
</t>
    </r>
    <r>
      <rPr>
        <sz val="8"/>
        <rFont val="Calibri"/>
        <family val="2"/>
        <scheme val="minor"/>
      </rPr>
      <t>(En Millones de Soles)</t>
    </r>
  </si>
  <si>
    <t>Fuente: MEF                                                                                                        Elaboración: PERUCÁMARAS</t>
  </si>
  <si>
    <t>Fuente: MEF                                                                                                                                                                                             Elaboración: PERUCÁMARAS</t>
  </si>
  <si>
    <t>Transf. 2017</t>
  </si>
  <si>
    <t>Fuente: MEF                                                                                                             Elaboración: PERUCÁMARAS</t>
  </si>
  <si>
    <t>Presupuesto (Millones de S)</t>
  </si>
  <si>
    <t>Avance G. Regional</t>
  </si>
  <si>
    <t>Avance G. Locales</t>
  </si>
  <si>
    <t>"Ingresos por canon, sobrecanon, regalías, renta de aduanas y participaciones - 2017"</t>
  </si>
  <si>
    <t>Macro Región Oriente: Ingresos por canon, sobrecanon, regalías, renta de aduanas y participaciones - 2017</t>
  </si>
  <si>
    <t>Amazonas: Ingresos por canon, sobrecanon, regalías, renta de aduanas y participaciones - 2017</t>
  </si>
  <si>
    <t>Loreto: Ingresos por canon, sobrecanon, regalías, renta de aduanas y participaciones - 2017</t>
  </si>
  <si>
    <t>San Martín: Ingresos por canon, sobrecanon, regalías, renta de aduanas y participaciones - 2017</t>
  </si>
  <si>
    <t>Ucayali: Ingresos por canon, sobrecanon, regalías, renta de aduanas y participaciones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</si>
</sst>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.0_ ;_ * \-#,##0.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8"/>
      <color theme="7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5" fillId="2" borderId="0" xfId="0" applyFont="1" applyFill="1"/>
    <xf numFmtId="172" fontId="15" fillId="2" borderId="0" xfId="0" applyNumberFormat="1" applyFont="1" applyFill="1"/>
    <xf numFmtId="164" fontId="15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8" fillId="4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1" fillId="2" borderId="0" xfId="0" applyFont="1" applyFill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" fillId="2" borderId="6" xfId="0" applyFont="1" applyFill="1" applyBorder="1" applyAlignment="1"/>
    <xf numFmtId="0" fontId="18" fillId="2" borderId="0" xfId="0" applyFont="1" applyFill="1"/>
    <xf numFmtId="3" fontId="15" fillId="2" borderId="0" xfId="0" applyNumberFormat="1" applyFont="1" applyFill="1"/>
    <xf numFmtId="3" fontId="15" fillId="2" borderId="0" xfId="1" applyNumberFormat="1" applyFont="1" applyFill="1"/>
    <xf numFmtId="0" fontId="21" fillId="2" borderId="0" xfId="0" applyFont="1" applyFill="1"/>
    <xf numFmtId="172" fontId="21" fillId="2" borderId="0" xfId="0" applyNumberFormat="1" applyFont="1" applyFill="1"/>
    <xf numFmtId="3" fontId="21" fillId="2" borderId="0" xfId="0" applyNumberFormat="1" applyFont="1" applyFill="1"/>
    <xf numFmtId="164" fontId="18" fillId="2" borderId="0" xfId="1" applyNumberFormat="1" applyFont="1" applyFill="1"/>
    <xf numFmtId="3" fontId="18" fillId="2" borderId="0" xfId="0" applyNumberFormat="1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6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9" xfId="0" applyFont="1" applyFill="1" applyBorder="1"/>
    <xf numFmtId="0" fontId="11" fillId="2" borderId="3" xfId="0" applyFont="1" applyFill="1" applyBorder="1"/>
    <xf numFmtId="0" fontId="11" fillId="2" borderId="10" xfId="0" applyFont="1" applyFill="1" applyBorder="1"/>
    <xf numFmtId="0" fontId="7" fillId="2" borderId="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/>
    </xf>
    <xf numFmtId="164" fontId="7" fillId="2" borderId="11" xfId="1" applyNumberFormat="1" applyFont="1" applyFill="1" applyBorder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/>
    <xf numFmtId="3" fontId="9" fillId="2" borderId="0" xfId="0" applyNumberFormat="1" applyFont="1" applyFill="1" applyBorder="1"/>
    <xf numFmtId="3" fontId="7" fillId="2" borderId="0" xfId="0" applyNumberFormat="1" applyFont="1" applyFill="1" applyBorder="1"/>
    <xf numFmtId="0" fontId="7" fillId="2" borderId="11" xfId="0" applyFont="1" applyFill="1" applyBorder="1"/>
    <xf numFmtId="164" fontId="7" fillId="2" borderId="11" xfId="1" applyNumberFormat="1" applyFont="1" applyFill="1" applyBorder="1"/>
    <xf numFmtId="0" fontId="18" fillId="4" borderId="16" xfId="0" applyFont="1" applyFill="1" applyBorder="1"/>
    <xf numFmtId="0" fontId="18" fillId="4" borderId="13" xfId="0" applyFont="1" applyFill="1" applyBorder="1"/>
    <xf numFmtId="0" fontId="2" fillId="2" borderId="16" xfId="0" applyFont="1" applyFill="1" applyBorder="1"/>
    <xf numFmtId="0" fontId="2" fillId="2" borderId="13" xfId="0" applyFont="1" applyFill="1" applyBorder="1"/>
    <xf numFmtId="164" fontId="7" fillId="2" borderId="11" xfId="1" applyNumberFormat="1" applyFont="1" applyFill="1" applyBorder="1" applyAlignment="1">
      <alignment horizontal="right"/>
    </xf>
    <xf numFmtId="0" fontId="2" fillId="2" borderId="11" xfId="0" applyFont="1" applyFill="1" applyBorder="1"/>
    <xf numFmtId="3" fontId="7" fillId="2" borderId="11" xfId="0" applyNumberFormat="1" applyFont="1" applyFill="1" applyBorder="1" applyAlignment="1">
      <alignment horizontal="right"/>
    </xf>
    <xf numFmtId="0" fontId="7" fillId="3" borderId="11" xfId="0" applyFont="1" applyFill="1" applyBorder="1"/>
    <xf numFmtId="3" fontId="7" fillId="3" borderId="11" xfId="0" applyNumberFormat="1" applyFont="1" applyFill="1" applyBorder="1" applyAlignment="1">
      <alignment horizontal="right"/>
    </xf>
    <xf numFmtId="164" fontId="7" fillId="3" borderId="11" xfId="1" applyNumberFormat="1" applyFont="1" applyFill="1" applyBorder="1"/>
    <xf numFmtId="0" fontId="19" fillId="4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/>
    <xf numFmtId="0" fontId="2" fillId="3" borderId="16" xfId="0" applyFont="1" applyFill="1" applyBorder="1"/>
    <xf numFmtId="0" fontId="2" fillId="3" borderId="13" xfId="0" applyFont="1" applyFill="1" applyBorder="1"/>
    <xf numFmtId="164" fontId="7" fillId="3" borderId="11" xfId="1" applyNumberFormat="1" applyFont="1" applyFill="1" applyBorder="1" applyAlignment="1">
      <alignment horizontal="right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165" fontId="7" fillId="2" borderId="0" xfId="0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4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0" fontId="0" fillId="2" borderId="6" xfId="0" applyFill="1" applyBorder="1" applyAlignment="1"/>
    <xf numFmtId="0" fontId="7" fillId="2" borderId="2" xfId="0" applyFont="1" applyFill="1" applyBorder="1" applyAlignment="1"/>
    <xf numFmtId="0" fontId="7" fillId="2" borderId="9" xfId="0" applyFont="1" applyFill="1" applyBorder="1" applyAlignment="1"/>
    <xf numFmtId="0" fontId="7" fillId="2" borderId="3" xfId="0" applyFont="1" applyFill="1" applyBorder="1" applyAlignment="1"/>
    <xf numFmtId="0" fontId="7" fillId="2" borderId="3" xfId="0" applyFont="1" applyFill="1" applyBorder="1"/>
    <xf numFmtId="0" fontId="0" fillId="2" borderId="3" xfId="0" applyFill="1" applyBorder="1" applyAlignment="1"/>
    <xf numFmtId="0" fontId="0" fillId="2" borderId="10" xfId="0" applyFill="1" applyBorder="1" applyAlignment="1"/>
    <xf numFmtId="0" fontId="18" fillId="4" borderId="7" xfId="0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/>
    </xf>
    <xf numFmtId="164" fontId="7" fillId="3" borderId="7" xfId="1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3" fontId="2" fillId="3" borderId="7" xfId="0" applyNumberFormat="1" applyFont="1" applyFill="1" applyBorder="1"/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164" fontId="7" fillId="2" borderId="2" xfId="1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3" fontId="9" fillId="2" borderId="11" xfId="0" applyNumberFormat="1" applyFont="1" applyFill="1" applyBorder="1"/>
    <xf numFmtId="3" fontId="9" fillId="3" borderId="11" xfId="0" applyNumberFormat="1" applyFont="1" applyFill="1" applyBorder="1"/>
    <xf numFmtId="164" fontId="7" fillId="2" borderId="1" xfId="1" applyNumberFormat="1" applyFont="1" applyFill="1" applyBorder="1"/>
    <xf numFmtId="164" fontId="7" fillId="2" borderId="5" xfId="1" applyNumberFormat="1" applyFont="1" applyFill="1" applyBorder="1"/>
    <xf numFmtId="0" fontId="18" fillId="4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0" fontId="2" fillId="3" borderId="19" xfId="0" applyFont="1" applyFill="1" applyBorder="1" applyAlignment="1">
      <alignment horizontal="right"/>
    </xf>
    <xf numFmtId="0" fontId="7" fillId="2" borderId="1" xfId="0" applyFont="1" applyFill="1" applyBorder="1" applyAlignment="1"/>
    <xf numFmtId="164" fontId="11" fillId="2" borderId="1" xfId="1" applyNumberFormat="1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1" fillId="2" borderId="3" xfId="1" applyNumberFormat="1" applyFont="1" applyFill="1" applyBorder="1"/>
    <xf numFmtId="164" fontId="11" fillId="2" borderId="0" xfId="1" applyNumberFormat="1" applyFont="1" applyFill="1" applyBorder="1"/>
    <xf numFmtId="0" fontId="11" fillId="2" borderId="1" xfId="0" applyFont="1" applyFill="1" applyBorder="1"/>
    <xf numFmtId="0" fontId="11" fillId="2" borderId="5" xfId="0" applyFont="1" applyFill="1" applyBorder="1"/>
    <xf numFmtId="164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3" fontId="11" fillId="2" borderId="0" xfId="0" applyNumberFormat="1" applyFont="1" applyFill="1" applyBorder="1"/>
    <xf numFmtId="164" fontId="11" fillId="2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0" applyNumberFormat="1" applyFont="1" applyFill="1" applyBorder="1"/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left"/>
    </xf>
    <xf numFmtId="165" fontId="7" fillId="3" borderId="11" xfId="0" applyNumberFormat="1" applyFont="1" applyFill="1" applyBorder="1" applyAlignment="1">
      <alignment horizontal="right"/>
    </xf>
    <xf numFmtId="0" fontId="7" fillId="3" borderId="19" xfId="0" applyFont="1" applyFill="1" applyBorder="1"/>
    <xf numFmtId="0" fontId="9" fillId="2" borderId="19" xfId="0" applyFont="1" applyFill="1" applyBorder="1" applyAlignment="1">
      <alignment horizontal="left"/>
    </xf>
    <xf numFmtId="0" fontId="7" fillId="2" borderId="13" xfId="0" applyFont="1" applyFill="1" applyBorder="1"/>
    <xf numFmtId="0" fontId="9" fillId="2" borderId="21" xfId="0" applyFont="1" applyFill="1" applyBorder="1" applyAlignment="1">
      <alignment horizontal="left"/>
    </xf>
    <xf numFmtId="0" fontId="7" fillId="2" borderId="17" xfId="0" applyFont="1" applyFill="1" applyBorder="1"/>
    <xf numFmtId="3" fontId="9" fillId="2" borderId="7" xfId="0" applyNumberFormat="1" applyFont="1" applyFill="1" applyBorder="1"/>
    <xf numFmtId="164" fontId="7" fillId="2" borderId="7" xfId="1" applyNumberFormat="1" applyFont="1" applyFill="1" applyBorder="1"/>
    <xf numFmtId="164" fontId="7" fillId="2" borderId="8" xfId="1" applyNumberFormat="1" applyFont="1" applyFill="1" applyBorder="1"/>
    <xf numFmtId="0" fontId="18" fillId="4" borderId="21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right"/>
    </xf>
    <xf numFmtId="164" fontId="9" fillId="2" borderId="11" xfId="1" applyNumberFormat="1" applyFont="1" applyFill="1" applyBorder="1"/>
    <xf numFmtId="3" fontId="9" fillId="3" borderId="13" xfId="0" applyNumberFormat="1" applyFont="1" applyFill="1" applyBorder="1" applyAlignment="1">
      <alignment horizontal="right"/>
    </xf>
    <xf numFmtId="164" fontId="9" fillId="3" borderId="11" xfId="1" applyNumberFormat="1" applyFont="1" applyFill="1" applyBorder="1"/>
    <xf numFmtId="0" fontId="19" fillId="4" borderId="2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164" fontId="7" fillId="2" borderId="6" xfId="1" applyNumberFormat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9" fillId="2" borderId="11" xfId="0" applyNumberFormat="1" applyFont="1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15" fillId="2" borderId="0" xfId="0" applyFont="1" applyFill="1" applyBorder="1"/>
    <xf numFmtId="3" fontId="15" fillId="2" borderId="0" xfId="0" applyNumberFormat="1" applyFont="1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/>
    <xf numFmtId="0" fontId="15" fillId="2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21" fillId="4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/>
    <xf numFmtId="164" fontId="15" fillId="2" borderId="0" xfId="1" applyNumberFormat="1" applyFont="1" applyFill="1" applyBorder="1"/>
    <xf numFmtId="0" fontId="15" fillId="3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vertical="center"/>
    </xf>
    <xf numFmtId="164" fontId="15" fillId="3" borderId="0" xfId="1" applyNumberFormat="1" applyFont="1" applyFill="1" applyBorder="1" applyAlignment="1">
      <alignment vertical="center"/>
    </xf>
    <xf numFmtId="165" fontId="15" fillId="3" borderId="0" xfId="0" applyNumberFormat="1" applyFont="1" applyFill="1" applyBorder="1"/>
    <xf numFmtId="3" fontId="15" fillId="3" borderId="0" xfId="0" applyNumberFormat="1" applyFont="1" applyFill="1" applyBorder="1"/>
    <xf numFmtId="164" fontId="15" fillId="2" borderId="0" xfId="1" applyNumberFormat="1" applyFont="1" applyFill="1" applyBorder="1" applyAlignment="1">
      <alignment horizontal="center"/>
    </xf>
    <xf numFmtId="164" fontId="15" fillId="3" borderId="0" xfId="1" applyNumberFormat="1" applyFont="1" applyFill="1" applyBorder="1" applyAlignment="1">
      <alignment horizontal="center"/>
    </xf>
    <xf numFmtId="165" fontId="23" fillId="2" borderId="0" xfId="0" applyNumberFormat="1" applyFont="1" applyFill="1" applyBorder="1"/>
    <xf numFmtId="165" fontId="23" fillId="3" borderId="0" xfId="0" applyNumberFormat="1" applyFont="1" applyFill="1" applyBorder="1"/>
    <xf numFmtId="164" fontId="23" fillId="2" borderId="0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1" fontId="15" fillId="2" borderId="0" xfId="0" applyNumberFormat="1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 vertical="center"/>
    </xf>
    <xf numFmtId="9" fontId="15" fillId="2" borderId="0" xfId="0" applyNumberFormat="1" applyFont="1" applyFill="1" applyBorder="1"/>
    <xf numFmtId="164" fontId="15" fillId="3" borderId="0" xfId="1" applyNumberFormat="1" applyFont="1" applyFill="1" applyBorder="1"/>
    <xf numFmtId="164" fontId="21" fillId="2" borderId="0" xfId="1" applyNumberFormat="1" applyFont="1" applyFill="1" applyBorder="1"/>
    <xf numFmtId="0" fontId="15" fillId="3" borderId="0" xfId="0" applyFont="1" applyFill="1" applyBorder="1"/>
    <xf numFmtId="0" fontId="15" fillId="2" borderId="0" xfId="0" applyFont="1" applyFill="1" applyBorder="1" applyAlignment="1">
      <alignment horizontal="left"/>
    </xf>
    <xf numFmtId="0" fontId="21" fillId="4" borderId="2" xfId="0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/>
    <xf numFmtId="164" fontId="15" fillId="2" borderId="2" xfId="1" applyNumberFormat="1" applyFont="1" applyFill="1" applyBorder="1" applyAlignment="1">
      <alignment horizontal="right"/>
    </xf>
    <xf numFmtId="164" fontId="15" fillId="3" borderId="2" xfId="1" applyNumberFormat="1" applyFont="1" applyFill="1" applyBorder="1" applyAlignment="1">
      <alignment horizontal="right" vertical="center"/>
    </xf>
    <xf numFmtId="0" fontId="15" fillId="2" borderId="2" xfId="0" applyFont="1" applyFill="1" applyBorder="1"/>
    <xf numFmtId="0" fontId="17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5" fontId="26" fillId="2" borderId="0" xfId="0" applyNumberFormat="1" applyFont="1" applyFill="1" applyBorder="1"/>
    <xf numFmtId="3" fontId="26" fillId="3" borderId="0" xfId="0" applyNumberFormat="1" applyFont="1" applyFill="1" applyBorder="1"/>
    <xf numFmtId="164" fontId="26" fillId="2" borderId="0" xfId="1" applyNumberFormat="1" applyFont="1" applyFill="1" applyBorder="1" applyAlignment="1">
      <alignment horizontal="center"/>
    </xf>
    <xf numFmtId="164" fontId="26" fillId="3" borderId="0" xfId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173" fontId="18" fillId="2" borderId="0" xfId="30" applyNumberFormat="1" applyFont="1" applyFill="1"/>
    <xf numFmtId="0" fontId="28" fillId="2" borderId="0" xfId="0" applyFont="1" applyFill="1"/>
    <xf numFmtId="173" fontId="28" fillId="2" borderId="0" xfId="30" applyNumberFormat="1" applyFont="1" applyFill="1"/>
    <xf numFmtId="165" fontId="29" fillId="2" borderId="2" xfId="0" applyNumberFormat="1" applyFont="1" applyFill="1" applyBorder="1"/>
    <xf numFmtId="0" fontId="28" fillId="2" borderId="2" xfId="0" applyFont="1" applyFill="1" applyBorder="1"/>
    <xf numFmtId="165" fontId="28" fillId="2" borderId="2" xfId="0" applyNumberFormat="1" applyFont="1" applyFill="1" applyBorder="1"/>
    <xf numFmtId="164" fontId="0" fillId="2" borderId="2" xfId="0" applyNumberFormat="1" applyFill="1" applyBorder="1"/>
    <xf numFmtId="164" fontId="9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7" fillId="5" borderId="6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164" fontId="15" fillId="2" borderId="0" xfId="1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0" fillId="2" borderId="0" xfId="0" applyFont="1" applyFill="1"/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Macro Región Oriente: Presupuesto y ejecución de canon, y otros  2017
(Gobiernos Regionales y Locales)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4943896711622"/>
          <c:y val="0.21667149097507254"/>
          <c:w val="0.74417343493144494"/>
          <c:h val="0.61537975636895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Oriente'!$K$11</c:f>
              <c:strCache>
                <c:ptCount val="1"/>
                <c:pt idx="0">
                  <c:v>Presupuesto (Millones de S)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Oriente'!$F$12:$F$15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Oriente'!$K$12:$K$15</c:f>
              <c:numCache>
                <c:formatCode>#,##0.0</c:formatCode>
                <c:ptCount val="4"/>
                <c:pt idx="0">
                  <c:v>152.70609300000001</c:v>
                </c:pt>
                <c:pt idx="1">
                  <c:v>197.134984</c:v>
                </c:pt>
                <c:pt idx="2">
                  <c:v>275.43530299999998</c:v>
                </c:pt>
                <c:pt idx="3">
                  <c:v>141.71245200000001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13440"/>
        <c:axId val="100811904"/>
      </c:barChart>
      <c:lineChart>
        <c:grouping val="standard"/>
        <c:varyColors val="0"/>
        <c:ser>
          <c:idx val="1"/>
          <c:order val="1"/>
          <c:tx>
            <c:strRef>
              <c:f>'2. Oriente'!$L$11</c:f>
              <c:strCache>
                <c:ptCount val="1"/>
                <c:pt idx="0">
                  <c:v>Ejecución (%)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5"/>
          </c:marker>
          <c:dLbls>
            <c:dLbl>
              <c:idx val="0"/>
              <c:layout>
                <c:manualLayout>
                  <c:x val="-4.9093099895416603E-2"/>
                  <c:y val="-7.934078428677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609176685396636E-2"/>
                  <c:y val="-7.4932962937510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092915314767227E-2"/>
                  <c:y val="-8.3748605636041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37089561853444E-2"/>
                  <c:y val="-7.4932962937510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Oriente'!$F$12:$F$15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Oriente'!$L$12:$L$15</c:f>
              <c:numCache>
                <c:formatCode>0.0%</c:formatCode>
                <c:ptCount val="4"/>
                <c:pt idx="0">
                  <c:v>0.36340935001198676</c:v>
                </c:pt>
                <c:pt idx="1">
                  <c:v>0.66078324281599865</c:v>
                </c:pt>
                <c:pt idx="2">
                  <c:v>0.67866893228280178</c:v>
                </c:pt>
                <c:pt idx="3">
                  <c:v>0.68345083747474777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0864"/>
        <c:axId val="100819328"/>
      </c:lineChart>
      <c:valAx>
        <c:axId val="100811904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100813440"/>
        <c:crosses val="max"/>
        <c:crossBetween val="between"/>
      </c:valAx>
      <c:catAx>
        <c:axId val="10081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00811904"/>
        <c:crosses val="autoZero"/>
        <c:auto val="1"/>
        <c:lblAlgn val="ctr"/>
        <c:lblOffset val="100"/>
        <c:noMultiLvlLbl val="0"/>
      </c:catAx>
      <c:valAx>
        <c:axId val="10081932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100820864"/>
        <c:crosses val="autoZero"/>
        <c:crossBetween val="between"/>
      </c:valAx>
      <c:catAx>
        <c:axId val="10082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819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3.2977732559620471E-2"/>
          <c:y val="0.2180108439346643"/>
          <c:w val="0.25657799289216837"/>
          <c:h val="0.1458235719179437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Ejecución de canon, sobrecanon, regalías, renta de aduanas y participaciones,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68381431060541"/>
          <c:y val="0.21715277777777778"/>
          <c:w val="0.78739460865696165"/>
          <c:h val="0.589714583333333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Oriente'!$F$12:$F$15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Oriente'!$H$12:$H$15</c:f>
              <c:numCache>
                <c:formatCode>0.0%</c:formatCode>
                <c:ptCount val="4"/>
                <c:pt idx="0">
                  <c:v>0.48386851503021738</c:v>
                </c:pt>
                <c:pt idx="1">
                  <c:v>0.53946475098639612</c:v>
                </c:pt>
                <c:pt idx="2">
                  <c:v>0.84034832587882502</c:v>
                </c:pt>
                <c:pt idx="3">
                  <c:v>0.58022537157300824</c:v>
                </c:pt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Oriente'!$F$12:$F$15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Oriente'!$J$12:$J$15</c:f>
              <c:numCache>
                <c:formatCode>0.0%</c:formatCode>
                <c:ptCount val="4"/>
                <c:pt idx="0">
                  <c:v>0.35697210460034146</c:v>
                </c:pt>
                <c:pt idx="1">
                  <c:v>0.73912140057357845</c:v>
                </c:pt>
                <c:pt idx="2">
                  <c:v>0.59765398884020127</c:v>
                </c:pt>
                <c:pt idx="3">
                  <c:v>0.71352194635456545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53664"/>
        <c:axId val="103155200"/>
      </c:barChart>
      <c:catAx>
        <c:axId val="10315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55200"/>
        <c:crosses val="autoZero"/>
        <c:auto val="1"/>
        <c:lblAlgn val="ctr"/>
        <c:lblOffset val="100"/>
        <c:noMultiLvlLbl val="0"/>
      </c:catAx>
      <c:valAx>
        <c:axId val="103155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5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Macro Región Oriente: Ejecución de los recursos de canon, sobrecanon, regalías, renta de aduanas y participaciones, 2010-2017
(% avance)
</a:t>
            </a:r>
          </a:p>
        </c:rich>
      </c:tx>
      <c:layout>
        <c:manualLayout>
          <c:xMode val="edge"/>
          <c:yMode val="edge"/>
          <c:x val="0.13191166666666668"/>
          <c:y val="2.2048611111111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06111111111111E-2"/>
          <c:y val="0.26062569444444444"/>
          <c:w val="0.89783351851851856"/>
          <c:h val="0.558347916666666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'2. Oriente'!$L$19:$L$20</c:f>
              <c:strCache>
                <c:ptCount val="1"/>
                <c:pt idx="0">
                  <c:v>Avance G. Regional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rgbClr val="00206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Oriente'!$D$21:$E$28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'2. Oriente'!$L$21:$L$28</c:f>
              <c:numCache>
                <c:formatCode>0.0%</c:formatCode>
                <c:ptCount val="8"/>
                <c:pt idx="0">
                  <c:v>0.76684619343143712</c:v>
                </c:pt>
                <c:pt idx="1">
                  <c:v>0.82939126458506918</c:v>
                </c:pt>
                <c:pt idx="2">
                  <c:v>0.85423616023450988</c:v>
                </c:pt>
                <c:pt idx="3">
                  <c:v>0.75272700791704261</c:v>
                </c:pt>
                <c:pt idx="4">
                  <c:v>0.84774585431236915</c:v>
                </c:pt>
                <c:pt idx="5">
                  <c:v>0.76198327377018815</c:v>
                </c:pt>
                <c:pt idx="6">
                  <c:v>0.57101765318631625</c:v>
                </c:pt>
                <c:pt idx="7">
                  <c:v>0.67599920552827775</c:v>
                </c:pt>
              </c:numCache>
            </c:numRef>
          </c:val>
        </c:ser>
        <c:ser>
          <c:idx val="3"/>
          <c:order val="1"/>
          <c:tx>
            <c:strRef>
              <c:f>'2. Oriente'!$M$19:$M$20</c:f>
              <c:strCache>
                <c:ptCount val="1"/>
                <c:pt idx="0">
                  <c:v>Avance G. Locales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518518518518519E-3"/>
                  <c:y val="-4.8506944444444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148148148148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462962962962964E-2"/>
                  <c:y val="-1.3229166666666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Oriente'!$D$21:$E$28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'2. Oriente'!$M$21:$M$28</c:f>
              <c:numCache>
                <c:formatCode>0.0%</c:formatCode>
                <c:ptCount val="8"/>
                <c:pt idx="0">
                  <c:v>0.77082656707625641</c:v>
                </c:pt>
                <c:pt idx="1">
                  <c:v>0.64193753558295008</c:v>
                </c:pt>
                <c:pt idx="2">
                  <c:v>0.74965475404303816</c:v>
                </c:pt>
                <c:pt idx="3">
                  <c:v>0.64609292092227588</c:v>
                </c:pt>
                <c:pt idx="4">
                  <c:v>0.76912076996325618</c:v>
                </c:pt>
                <c:pt idx="5">
                  <c:v>0.6416215122537906</c:v>
                </c:pt>
                <c:pt idx="6">
                  <c:v>0.65265148550717655</c:v>
                </c:pt>
                <c:pt idx="7">
                  <c:v>0.58828514498933071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97696"/>
        <c:axId val="103199488"/>
      </c:barChart>
      <c:catAx>
        <c:axId val="103197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3199488"/>
        <c:crosses val="autoZero"/>
        <c:auto val="1"/>
        <c:lblAlgn val="ctr"/>
        <c:lblOffset val="100"/>
        <c:noMultiLvlLbl val="0"/>
      </c:catAx>
      <c:valAx>
        <c:axId val="103199488"/>
        <c:scaling>
          <c:orientation val="minMax"/>
          <c:max val="0.9"/>
          <c:min val="0.5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10319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83796296296294"/>
          <c:y val="0.22380625000000001"/>
          <c:w val="0.16072722222222222"/>
          <c:h val="0.12708819444444444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Transferencias de canon, sobrecanon, regalías, renta de aduanas y participaciones a gobiernos regionales y locales, 2017
(Millones S/)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079629629629629"/>
          <c:y val="0.32386562499999999"/>
          <c:w val="0.64014814814814813"/>
          <c:h val="0.5335628472222222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8814814814814815E-2"/>
                  <c:y val="2.645833333333337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6.8203703703703697E-2"/>
                  <c:y val="-5.732638888888889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8796296296296298E-2"/>
                  <c:y val="3.086805555555555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5852037037037042E-2"/>
                  <c:y val="6.614583333333333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Oriente'!$R$63:$R$66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'2. Oriente'!$T$63:$T$66</c:f>
              <c:numCache>
                <c:formatCode>_ * #,##0.0_ ;_ * \-#,##0.0_ ;_ * "-"??_ ;_ @_ </c:formatCode>
                <c:ptCount val="4"/>
                <c:pt idx="0">
                  <c:v>172.25930356000001</c:v>
                </c:pt>
                <c:pt idx="1">
                  <c:v>121.73987254999999</c:v>
                </c:pt>
                <c:pt idx="2">
                  <c:v>118.8815615</c:v>
                </c:pt>
                <c:pt idx="3">
                  <c:v>99.788925400000011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27454</xdr:colOff>
      <xdr:row>3</xdr:row>
      <xdr:rowOff>33618</xdr:rowOff>
    </xdr:from>
    <xdr:to>
      <xdr:col>14</xdr:col>
      <xdr:colOff>699807</xdr:colOff>
      <xdr:row>5</xdr:row>
      <xdr:rowOff>100853</xdr:rowOff>
    </xdr:to>
    <xdr:sp macro="" textlink="">
      <xdr:nvSpPr>
        <xdr:cNvPr id="10" name="9 Flecha derecha"/>
        <xdr:cNvSpPr/>
      </xdr:nvSpPr>
      <xdr:spPr>
        <a:xfrm>
          <a:off x="10962154" y="605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730624</xdr:colOff>
      <xdr:row>5</xdr:row>
      <xdr:rowOff>182935</xdr:rowOff>
    </xdr:from>
    <xdr:to>
      <xdr:col>22</xdr:col>
      <xdr:colOff>797745</xdr:colOff>
      <xdr:row>21</xdr:row>
      <xdr:rowOff>24460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734787</xdr:colOff>
      <xdr:row>22</xdr:row>
      <xdr:rowOff>104774</xdr:rowOff>
    </xdr:from>
    <xdr:to>
      <xdr:col>22</xdr:col>
      <xdr:colOff>787180</xdr:colOff>
      <xdr:row>37</xdr:row>
      <xdr:rowOff>127274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</xdr:colOff>
      <xdr:row>39</xdr:row>
      <xdr:rowOff>186416</xdr:rowOff>
    </xdr:from>
    <xdr:to>
      <xdr:col>22</xdr:col>
      <xdr:colOff>828001</xdr:colOff>
      <xdr:row>55</xdr:row>
      <xdr:rowOff>18416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4762</xdr:colOff>
      <xdr:row>57</xdr:row>
      <xdr:rowOff>185737</xdr:rowOff>
    </xdr:from>
    <xdr:to>
      <xdr:col>22</xdr:col>
      <xdr:colOff>832762</xdr:colOff>
      <xdr:row>73</xdr:row>
      <xdr:rowOff>17737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0.00183</cdr:x>
      <cdr:y>0.92532</cdr:y>
    </cdr:from>
    <cdr:to>
      <cdr:x>1</cdr:x>
      <cdr:y>0.99247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926" y="2663359"/>
          <a:ext cx="5413607" cy="19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0.92478</cdr:y>
    </cdr:from>
    <cdr:to>
      <cdr:x>1</cdr:x>
      <cdr:y>0.99184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3371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0.98712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5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0.93294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862"/>
          <a:ext cx="5400000" cy="193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                                                                                                                                                                         Elaboración: 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225" t="s">
        <v>74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2:18" ht="19.5" customHeight="1" x14ac:dyDescent="0.25">
      <c r="B4" s="226" t="s">
        <v>109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</row>
    <row r="5" spans="2:18" ht="15" customHeight="1" x14ac:dyDescent="0.25">
      <c r="B5" s="227" t="s">
        <v>75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228" t="s">
        <v>0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2:15" x14ac:dyDescent="0.25"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</row>
    <row r="10" spans="2:15" x14ac:dyDescent="0.25"/>
    <row r="11" spans="2:15" x14ac:dyDescent="0.25"/>
    <row r="12" spans="2:15" x14ac:dyDescent="0.25">
      <c r="F12" s="5" t="s">
        <v>1</v>
      </c>
      <c r="J12" s="2">
        <v>2</v>
      </c>
    </row>
    <row r="13" spans="2:15" x14ac:dyDescent="0.25">
      <c r="G13" s="5" t="s">
        <v>2</v>
      </c>
      <c r="J13" s="2">
        <v>3</v>
      </c>
    </row>
    <row r="14" spans="2:15" x14ac:dyDescent="0.25">
      <c r="G14" s="5" t="s">
        <v>3</v>
      </c>
      <c r="J14" s="2">
        <v>4</v>
      </c>
    </row>
    <row r="15" spans="2:15" x14ac:dyDescent="0.25">
      <c r="G15" s="5" t="s">
        <v>4</v>
      </c>
      <c r="J15" s="2">
        <v>5</v>
      </c>
    </row>
    <row r="16" spans="2:15" x14ac:dyDescent="0.25">
      <c r="G16" s="5" t="s">
        <v>5</v>
      </c>
      <c r="J16" s="2">
        <v>6</v>
      </c>
    </row>
    <row r="17" spans="7:10" x14ac:dyDescent="0.25">
      <c r="G17"/>
      <c r="J17" s="2"/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Oriente'!A1" display="Oriente"/>
    <hyperlink ref="G13" location="'3. Amazonas'!A1" display="Amazonas"/>
    <hyperlink ref="G14" location="'4. Loreto'!A1" display="Loreto"/>
    <hyperlink ref="G15" location="'5. San Martín'!A1" display="San Martín"/>
    <hyperlink ref="G16" location="'6. Ucayali'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</sheetPr>
  <dimension ref="A1:W85"/>
  <sheetViews>
    <sheetView zoomScaleNormal="100" workbookViewId="0">
      <selection activeCell="A5" sqref="A5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1:23" x14ac:dyDescent="0.25">
      <c r="B1" s="271" t="s">
        <v>110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23" x14ac:dyDescent="0.25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23" x14ac:dyDescent="0.25">
      <c r="B3" s="7" t="str">
        <f>+B6</f>
        <v>1. Macro Región Oriente: Presupuesto y ejecución de Canon y otros</v>
      </c>
      <c r="C3" s="20"/>
      <c r="D3" s="20"/>
      <c r="E3" s="20"/>
      <c r="F3" s="20"/>
      <c r="G3" s="20"/>
      <c r="H3" s="7"/>
      <c r="I3" s="20"/>
      <c r="J3" s="20"/>
      <c r="K3" s="20"/>
      <c r="L3" s="21"/>
      <c r="M3" s="8"/>
      <c r="N3" s="22"/>
      <c r="O3" s="22"/>
    </row>
    <row r="4" spans="1:23" x14ac:dyDescent="0.25">
      <c r="B4" s="7"/>
      <c r="C4" s="20"/>
      <c r="D4" s="20"/>
      <c r="E4" s="20"/>
      <c r="F4" s="20"/>
      <c r="G4" s="20"/>
      <c r="H4" s="7"/>
      <c r="I4" s="20"/>
      <c r="J4" s="20"/>
      <c r="K4" s="20"/>
      <c r="L4" s="21"/>
      <c r="M4" s="8"/>
      <c r="N4" s="22"/>
      <c r="O4" s="22"/>
    </row>
    <row r="5" spans="1:23" x14ac:dyDescent="0.25">
      <c r="A5" s="27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23" x14ac:dyDescent="0.25">
      <c r="B6" s="161" t="s">
        <v>76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  <c r="P6" s="9"/>
    </row>
    <row r="7" spans="1:23" ht="15" customHeight="1" x14ac:dyDescent="0.25"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10"/>
      <c r="P7" s="9"/>
    </row>
    <row r="8" spans="1:23" ht="15" customHeight="1" x14ac:dyDescent="0.25">
      <c r="B8" s="209"/>
      <c r="C8" s="208"/>
      <c r="D8" s="208"/>
      <c r="E8" s="208"/>
      <c r="F8" s="233" t="s">
        <v>99</v>
      </c>
      <c r="G8" s="233"/>
      <c r="H8" s="233"/>
      <c r="I8" s="233"/>
      <c r="J8" s="233"/>
      <c r="K8" s="233"/>
      <c r="L8" s="233"/>
      <c r="M8" s="208"/>
      <c r="N8" s="208"/>
      <c r="O8" s="210"/>
      <c r="P8" s="9"/>
    </row>
    <row r="9" spans="1:23" ht="15" customHeight="1" x14ac:dyDescent="0.25">
      <c r="B9" s="164"/>
      <c r="C9" s="9"/>
      <c r="D9" s="9"/>
      <c r="E9" s="9"/>
      <c r="F9" s="233"/>
      <c r="G9" s="233"/>
      <c r="H9" s="233"/>
      <c r="I9" s="233"/>
      <c r="J9" s="233"/>
      <c r="K9" s="233"/>
      <c r="L9" s="233"/>
      <c r="M9" s="9"/>
      <c r="N9" s="9"/>
      <c r="O9" s="165"/>
      <c r="P9" s="9"/>
    </row>
    <row r="10" spans="1:23" x14ac:dyDescent="0.25">
      <c r="B10" s="164"/>
      <c r="C10" s="9"/>
      <c r="D10" s="9"/>
      <c r="E10" s="9"/>
      <c r="F10" s="238" t="s">
        <v>77</v>
      </c>
      <c r="G10" s="239" t="s">
        <v>78</v>
      </c>
      <c r="H10" s="239"/>
      <c r="I10" s="239" t="s">
        <v>79</v>
      </c>
      <c r="J10" s="239"/>
      <c r="K10" s="239" t="s">
        <v>80</v>
      </c>
      <c r="L10" s="239"/>
      <c r="M10" s="9"/>
      <c r="N10" s="9"/>
      <c r="O10" s="165"/>
      <c r="P10" s="9"/>
    </row>
    <row r="11" spans="1:23" ht="15" customHeight="1" x14ac:dyDescent="0.25">
      <c r="B11" s="164"/>
      <c r="C11" s="9"/>
      <c r="D11" s="9"/>
      <c r="E11" s="9"/>
      <c r="F11" s="238"/>
      <c r="G11" s="173" t="s">
        <v>81</v>
      </c>
      <c r="H11" s="173" t="s">
        <v>82</v>
      </c>
      <c r="I11" s="173" t="s">
        <v>81</v>
      </c>
      <c r="J11" s="173" t="s">
        <v>82</v>
      </c>
      <c r="K11" s="173" t="s">
        <v>106</v>
      </c>
      <c r="L11" s="173" t="s">
        <v>82</v>
      </c>
      <c r="M11" s="9"/>
      <c r="N11" s="9"/>
      <c r="O11" s="165"/>
      <c r="P11" s="9"/>
      <c r="R11" s="30"/>
      <c r="S11" s="33"/>
      <c r="T11" s="34"/>
      <c r="U11" s="12"/>
      <c r="V11" s="12"/>
      <c r="W11" s="13"/>
    </row>
    <row r="12" spans="1:23" x14ac:dyDescent="0.25">
      <c r="B12" s="164"/>
      <c r="C12" s="9"/>
      <c r="D12" s="9"/>
      <c r="E12" s="9"/>
      <c r="F12" s="166" t="s">
        <v>2</v>
      </c>
      <c r="G12" s="174">
        <f>+'3. Amazonas'!E19/1000000</f>
        <v>7.7465279999999996</v>
      </c>
      <c r="H12" s="175">
        <f>+'3. Amazonas'!K19</f>
        <v>0.48386851503021738</v>
      </c>
      <c r="I12" s="174">
        <f>+'3. Amazonas'!F19/1000000</f>
        <v>144.959565</v>
      </c>
      <c r="J12" s="175">
        <f>+'3. Amazonas'!L19</f>
        <v>0.35697210460034146</v>
      </c>
      <c r="K12" s="174">
        <f>+(I12+G12)</f>
        <v>152.70609300000001</v>
      </c>
      <c r="L12" s="175">
        <f>+'3. Amazonas'!M19</f>
        <v>0.36340935001198676</v>
      </c>
      <c r="M12" s="9"/>
      <c r="N12" s="9"/>
      <c r="O12" s="165"/>
      <c r="P12" s="9"/>
      <c r="R12" s="30"/>
      <c r="S12" s="35"/>
      <c r="T12" s="35"/>
      <c r="V12" s="31"/>
      <c r="W12" s="31"/>
    </row>
    <row r="13" spans="1:23" x14ac:dyDescent="0.25">
      <c r="B13" s="164"/>
      <c r="C13" s="9"/>
      <c r="D13" s="9"/>
      <c r="E13" s="9"/>
      <c r="F13" s="166" t="s">
        <v>3</v>
      </c>
      <c r="G13" s="174">
        <f>+'4. Loreto'!E19/1000000</f>
        <v>77.348746000000006</v>
      </c>
      <c r="H13" s="175">
        <f>+'4. Loreto'!K19</f>
        <v>0.53946475098639612</v>
      </c>
      <c r="I13" s="174">
        <f>+'4. Loreto'!F19/1000000</f>
        <v>119.786238</v>
      </c>
      <c r="J13" s="175">
        <f>+'4. Loreto'!L19</f>
        <v>0.73912140057357845</v>
      </c>
      <c r="K13" s="174">
        <f>+(I13+G13)</f>
        <v>197.134984</v>
      </c>
      <c r="L13" s="175">
        <f>+'4. Loreto'!M19</f>
        <v>0.66078324281599865</v>
      </c>
      <c r="M13" s="9"/>
      <c r="N13" s="9"/>
      <c r="O13" s="165"/>
      <c r="P13" s="9"/>
      <c r="R13" s="30"/>
      <c r="S13" s="35"/>
      <c r="T13" s="35"/>
      <c r="U13" s="14"/>
      <c r="V13" s="31"/>
      <c r="W13" s="31"/>
    </row>
    <row r="14" spans="1:23" x14ac:dyDescent="0.25">
      <c r="B14" s="164"/>
      <c r="C14" s="9"/>
      <c r="D14" s="9"/>
      <c r="E14" s="9"/>
      <c r="F14" s="166" t="s">
        <v>4</v>
      </c>
      <c r="G14" s="174">
        <f>+'5. San Martín'!E19/1000000</f>
        <v>91.944360000000003</v>
      </c>
      <c r="H14" s="175">
        <f>+'5. San Martín'!K19</f>
        <v>0.84034832587882502</v>
      </c>
      <c r="I14" s="174">
        <f>+'5. San Martín'!F19/1000000</f>
        <v>183.49094299999999</v>
      </c>
      <c r="J14" s="175">
        <f>+'5. San Martín'!L19</f>
        <v>0.59765398884020127</v>
      </c>
      <c r="K14" s="174">
        <f>+(I14+G14)</f>
        <v>275.43530299999998</v>
      </c>
      <c r="L14" s="175">
        <f>+'5. San Martín'!M19</f>
        <v>0.67866893228280178</v>
      </c>
      <c r="M14" s="9"/>
      <c r="N14" s="9"/>
      <c r="O14" s="165"/>
      <c r="P14" s="9"/>
      <c r="R14" s="30"/>
      <c r="S14" s="35"/>
      <c r="T14" s="35"/>
      <c r="U14" s="14"/>
      <c r="V14" s="31"/>
      <c r="W14" s="31"/>
    </row>
    <row r="15" spans="1:23" ht="14.25" customHeight="1" x14ac:dyDescent="0.25">
      <c r="B15" s="164"/>
      <c r="C15" s="9"/>
      <c r="D15" s="9"/>
      <c r="E15" s="9"/>
      <c r="F15" s="166" t="s">
        <v>5</v>
      </c>
      <c r="G15" s="174">
        <f>+'6. Ucayali'!E19/1000000</f>
        <v>31.969692999999999</v>
      </c>
      <c r="H15" s="175">
        <f>+'6. Ucayali'!K19</f>
        <v>0.58022537157300824</v>
      </c>
      <c r="I15" s="174">
        <f>+'6. Ucayali'!F19/1000000</f>
        <v>109.74275900000001</v>
      </c>
      <c r="J15" s="175">
        <f>+'6. Ucayali'!L19</f>
        <v>0.71352194635456545</v>
      </c>
      <c r="K15" s="174">
        <f>+(I15+G15)</f>
        <v>141.71245200000001</v>
      </c>
      <c r="L15" s="175">
        <f>+'6. Ucayali'!M19</f>
        <v>0.68345083747474777</v>
      </c>
      <c r="M15" s="9"/>
      <c r="N15" s="9"/>
      <c r="O15" s="165"/>
      <c r="P15" s="9"/>
      <c r="R15" s="30"/>
      <c r="S15" s="35"/>
      <c r="T15" s="35"/>
      <c r="U15" s="14"/>
      <c r="V15" s="31"/>
      <c r="W15" s="31"/>
    </row>
    <row r="16" spans="1:23" x14ac:dyDescent="0.25">
      <c r="B16" s="164"/>
      <c r="C16" s="9"/>
      <c r="D16" s="9"/>
      <c r="E16" s="9"/>
      <c r="F16" s="176" t="s">
        <v>83</v>
      </c>
      <c r="G16" s="177">
        <f>SUM(G12:G15)</f>
        <v>209.00932700000001</v>
      </c>
      <c r="H16" s="178">
        <f>+(H12*G12+H13*G13+H14*G14+H15*G15)/G16</f>
        <v>0.67599920552827775</v>
      </c>
      <c r="I16" s="177">
        <f>SUM(I12:I15)</f>
        <v>557.97950500000002</v>
      </c>
      <c r="J16" s="178">
        <f>+(J12*I12+J13*I13+J14*I14+J15*I15)/I16</f>
        <v>0.58828514498933071</v>
      </c>
      <c r="K16" s="179">
        <f>SUM(K12:K15)</f>
        <v>766.988832</v>
      </c>
      <c r="L16" s="178">
        <f>+(L12*K12+L13*K13+L14*K14+L15*K15)/K16</f>
        <v>0.61218778345914682</v>
      </c>
      <c r="M16" s="9"/>
      <c r="N16" s="9"/>
      <c r="O16" s="165"/>
      <c r="P16" s="9"/>
      <c r="R16" s="30"/>
      <c r="S16" s="35"/>
      <c r="T16" s="35"/>
      <c r="U16" s="14"/>
      <c r="V16" s="31"/>
      <c r="W16" s="31"/>
    </row>
    <row r="17" spans="2:23" ht="15" customHeight="1" x14ac:dyDescent="0.25">
      <c r="B17" s="164"/>
      <c r="C17" s="9"/>
      <c r="D17" s="9"/>
      <c r="E17" s="9"/>
      <c r="F17" s="234" t="s">
        <v>84</v>
      </c>
      <c r="G17" s="234"/>
      <c r="H17" s="234"/>
      <c r="I17" s="234"/>
      <c r="J17" s="234"/>
      <c r="K17" s="234"/>
      <c r="L17" s="234"/>
      <c r="M17" s="9"/>
      <c r="N17" s="9"/>
      <c r="O17" s="165"/>
      <c r="P17" s="9"/>
      <c r="R17" s="30"/>
      <c r="S17" s="35"/>
      <c r="T17" s="35"/>
      <c r="U17" s="14"/>
      <c r="V17" s="31"/>
      <c r="W17" s="31"/>
    </row>
    <row r="18" spans="2:23" x14ac:dyDescent="0.25">
      <c r="B18" s="164"/>
      <c r="C18" s="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65"/>
      <c r="P18" s="9"/>
      <c r="R18" s="30"/>
      <c r="S18" s="35"/>
      <c r="T18" s="35"/>
      <c r="U18" s="16"/>
      <c r="V18" s="31"/>
      <c r="W18" s="31"/>
    </row>
    <row r="19" spans="2:23" x14ac:dyDescent="0.25">
      <c r="B19" s="164"/>
      <c r="C19" s="39"/>
      <c r="D19" s="244" t="s">
        <v>7</v>
      </c>
      <c r="E19" s="244"/>
      <c r="F19" s="251" t="s">
        <v>85</v>
      </c>
      <c r="G19" s="251"/>
      <c r="H19" s="251"/>
      <c r="I19" s="251" t="s">
        <v>86</v>
      </c>
      <c r="J19" s="251"/>
      <c r="K19" s="251"/>
      <c r="L19" s="244" t="s">
        <v>107</v>
      </c>
      <c r="M19" s="244" t="s">
        <v>108</v>
      </c>
      <c r="N19" s="245" t="s">
        <v>16</v>
      </c>
      <c r="O19" s="165"/>
      <c r="P19" s="9"/>
      <c r="R19" s="30"/>
      <c r="S19" s="35"/>
      <c r="T19" s="35"/>
      <c r="U19" s="16"/>
      <c r="V19" s="31"/>
      <c r="W19" s="31"/>
    </row>
    <row r="20" spans="2:23" x14ac:dyDescent="0.25">
      <c r="B20" s="164"/>
      <c r="C20" s="39"/>
      <c r="D20" s="244"/>
      <c r="E20" s="244"/>
      <c r="F20" s="18" t="s">
        <v>17</v>
      </c>
      <c r="G20" s="18" t="s">
        <v>18</v>
      </c>
      <c r="H20" s="18" t="s">
        <v>8</v>
      </c>
      <c r="I20" s="18" t="s">
        <v>17</v>
      </c>
      <c r="J20" s="18" t="s">
        <v>18</v>
      </c>
      <c r="K20" s="18" t="s">
        <v>8</v>
      </c>
      <c r="L20" s="244"/>
      <c r="M20" s="244"/>
      <c r="N20" s="245"/>
      <c r="O20" s="165"/>
      <c r="P20" s="9"/>
      <c r="R20" s="30"/>
      <c r="S20" s="35"/>
      <c r="T20" s="35"/>
      <c r="U20" s="16"/>
      <c r="V20" s="31"/>
      <c r="W20" s="31"/>
    </row>
    <row r="21" spans="2:23" ht="15" customHeight="1" x14ac:dyDescent="0.25">
      <c r="B21" s="164"/>
      <c r="C21" s="39"/>
      <c r="D21" s="232">
        <v>2010</v>
      </c>
      <c r="E21" s="232"/>
      <c r="F21" s="174">
        <f>+('3. Amazonas'!E12+'4. Loreto'!E12+'5. San Martín'!E12+'6. Ucayali'!E12)/1000000</f>
        <v>594.26125200000001</v>
      </c>
      <c r="G21" s="174">
        <f>+('3. Amazonas'!F12+'4. Loreto'!F12+'5. San Martín'!F12+'6. Ucayali'!F12)/1000000</f>
        <v>391.27676300000002</v>
      </c>
      <c r="H21" s="180">
        <f t="shared" ref="H21:H29" si="0">+G21+F21</f>
        <v>985.53801500000009</v>
      </c>
      <c r="I21" s="174">
        <f>+('3. Amazonas'!H12+'4. Loreto'!H12+'5. San Martín'!H12+'6. Ucayali'!H12)/1000000</f>
        <v>455.70697899999999</v>
      </c>
      <c r="J21" s="174">
        <f>+('3. Amazonas'!I12+'4. Loreto'!I12+'5. San Martín'!I12+'6. Ucayali'!I12)/1000000</f>
        <v>301.60652399999998</v>
      </c>
      <c r="K21" s="180">
        <f t="shared" ref="K21:K29" si="1">+J21+I21</f>
        <v>757.31350299999997</v>
      </c>
      <c r="L21" s="181">
        <f t="shared" ref="L21:L29" si="2">+I21/F21</f>
        <v>0.76684619343143712</v>
      </c>
      <c r="M21" s="181">
        <f t="shared" ref="M21:N30" si="3">+J21/G21</f>
        <v>0.77082656707625641</v>
      </c>
      <c r="N21" s="182">
        <f t="shared" si="3"/>
        <v>0.76842647515732809</v>
      </c>
      <c r="O21" s="165"/>
      <c r="P21" s="9"/>
      <c r="R21" s="30"/>
      <c r="S21" s="35"/>
      <c r="T21" s="35"/>
      <c r="U21" s="16"/>
      <c r="V21" s="31"/>
      <c r="W21" s="31"/>
    </row>
    <row r="22" spans="2:23" ht="15" customHeight="1" x14ac:dyDescent="0.25">
      <c r="B22" s="164"/>
      <c r="C22" s="39"/>
      <c r="D22" s="232">
        <v>2011</v>
      </c>
      <c r="E22" s="232"/>
      <c r="F22" s="174">
        <f>+('3. Amazonas'!E13+'4. Loreto'!E13+'5. San Martín'!E13+'6. Ucayali'!E13)/1000000</f>
        <v>524.992028</v>
      </c>
      <c r="G22" s="174">
        <f>+('3. Amazonas'!F13+'4. Loreto'!F13+'5. San Martín'!F13+'6. Ucayali'!F13)/1000000</f>
        <v>472.44888200000003</v>
      </c>
      <c r="H22" s="180">
        <f t="shared" si="0"/>
        <v>997.44091000000003</v>
      </c>
      <c r="I22" s="174">
        <f>+('3. Amazonas'!H13+'4. Loreto'!H13+'5. San Martín'!H13+'6. Ucayali'!H13)/1000000</f>
        <v>435.42380200000002</v>
      </c>
      <c r="J22" s="174">
        <f>+('3. Amazonas'!I13+'4. Loreto'!I13+'5. San Martín'!I13+'6. Ucayali'!I13)/1000000</f>
        <v>303.28267099999999</v>
      </c>
      <c r="K22" s="180">
        <f t="shared" si="1"/>
        <v>738.70647299999996</v>
      </c>
      <c r="L22" s="181">
        <f t="shared" si="2"/>
        <v>0.82939126458506918</v>
      </c>
      <c r="M22" s="181">
        <f t="shared" si="3"/>
        <v>0.64193753558295008</v>
      </c>
      <c r="N22" s="182">
        <f t="shared" si="3"/>
        <v>0.74060173950555119</v>
      </c>
      <c r="O22" s="165"/>
      <c r="P22" s="9"/>
      <c r="R22" s="30"/>
      <c r="S22" s="35"/>
      <c r="T22" s="35"/>
      <c r="U22" s="16"/>
      <c r="V22" s="31"/>
      <c r="W22" s="31"/>
    </row>
    <row r="23" spans="2:23" x14ac:dyDescent="0.25">
      <c r="B23" s="164"/>
      <c r="C23" s="39"/>
      <c r="D23" s="232">
        <v>2012</v>
      </c>
      <c r="E23" s="232"/>
      <c r="F23" s="174">
        <f>+('3. Amazonas'!E14+'4. Loreto'!E14+'5. San Martín'!E14+'6. Ucayali'!E14)/1000000</f>
        <v>491.58656300000001</v>
      </c>
      <c r="G23" s="174">
        <f>+('3. Amazonas'!F14+'4. Loreto'!F14+'5. San Martín'!F14+'6. Ucayali'!F14)/1000000</f>
        <v>614.65527899999995</v>
      </c>
      <c r="H23" s="180">
        <f t="shared" si="0"/>
        <v>1106.2418419999999</v>
      </c>
      <c r="I23" s="174">
        <f>+('3. Amazonas'!H14+'4. Loreto'!H14+'5. San Martín'!H14+'6. Ucayali'!H14)/1000000</f>
        <v>419.93101799999999</v>
      </c>
      <c r="J23" s="174">
        <f>+('3. Amazonas'!I14+'4. Loreto'!I14+'5. San Martín'!I14+'6. Ucayali'!I14)/1000000</f>
        <v>460.77925199999999</v>
      </c>
      <c r="K23" s="180">
        <f t="shared" si="1"/>
        <v>880.71027000000004</v>
      </c>
      <c r="L23" s="181">
        <f t="shared" si="2"/>
        <v>0.85423616023450988</v>
      </c>
      <c r="M23" s="181">
        <f t="shared" si="3"/>
        <v>0.74965475404303816</v>
      </c>
      <c r="N23" s="182">
        <f t="shared" si="3"/>
        <v>0.79612814898390016</v>
      </c>
      <c r="O23" s="165"/>
      <c r="P23" s="9"/>
      <c r="R23" s="30"/>
      <c r="S23" s="35"/>
      <c r="T23" s="35"/>
      <c r="U23" s="16"/>
      <c r="V23" s="31"/>
      <c r="W23" s="31"/>
    </row>
    <row r="24" spans="2:23" ht="15" customHeight="1" x14ac:dyDescent="0.25">
      <c r="B24" s="164"/>
      <c r="C24" s="39"/>
      <c r="D24" s="232">
        <v>2013</v>
      </c>
      <c r="E24" s="232"/>
      <c r="F24" s="174">
        <f>+('3. Amazonas'!E15+'4. Loreto'!E15+'5. San Martín'!E15+'6. Ucayali'!E15)/1000000</f>
        <v>501.35388</v>
      </c>
      <c r="G24" s="174">
        <f>+('3. Amazonas'!F15+'4. Loreto'!F15+'5. San Martín'!F15+'6. Ucayali'!F15)/1000000</f>
        <v>673.14538500000003</v>
      </c>
      <c r="H24" s="180">
        <f t="shared" si="0"/>
        <v>1174.4992649999999</v>
      </c>
      <c r="I24" s="174">
        <f>+('3. Amazonas'!H15+'4. Loreto'!H15+'5. San Martín'!H15+'6. Ucayali'!H15)/1000000</f>
        <v>377.38260600000001</v>
      </c>
      <c r="J24" s="174">
        <f>+('3. Amazonas'!I15+'4. Loreto'!I15+'5. San Martín'!I15+'6. Ucayali'!I15)/1000000</f>
        <v>434.914468</v>
      </c>
      <c r="K24" s="180">
        <f t="shared" si="1"/>
        <v>812.29707400000007</v>
      </c>
      <c r="L24" s="181">
        <f t="shared" si="2"/>
        <v>0.75272700791704261</v>
      </c>
      <c r="M24" s="181">
        <f t="shared" si="3"/>
        <v>0.64609292092227588</v>
      </c>
      <c r="N24" s="182">
        <f t="shared" si="3"/>
        <v>0.69161139406928462</v>
      </c>
      <c r="O24" s="165"/>
      <c r="P24" s="9"/>
      <c r="R24" s="30"/>
      <c r="S24" s="35"/>
      <c r="T24" s="35"/>
      <c r="U24" s="16"/>
      <c r="V24" s="31"/>
      <c r="W24" s="32"/>
    </row>
    <row r="25" spans="2:23" ht="15" customHeight="1" x14ac:dyDescent="0.25">
      <c r="B25" s="164"/>
      <c r="C25" s="39"/>
      <c r="D25" s="232">
        <v>2014</v>
      </c>
      <c r="E25" s="232"/>
      <c r="F25" s="174">
        <f>+('3. Amazonas'!E16+'4. Loreto'!E16+'5. San Martín'!E16+'6. Ucayali'!E16)/1000000</f>
        <v>518.67969600000004</v>
      </c>
      <c r="G25" s="174">
        <f>+('3. Amazonas'!F16+'4. Loreto'!F16+'5. San Martín'!F16+'6. Ucayali'!F16)/1000000</f>
        <v>724.941191</v>
      </c>
      <c r="H25" s="180">
        <f t="shared" si="0"/>
        <v>1243.620887</v>
      </c>
      <c r="I25" s="174">
        <f>+('3. Amazonas'!H16+'4. Loreto'!H16+'5. San Martín'!H16+'6. Ucayali'!H16)/1000000</f>
        <v>439.70856199999997</v>
      </c>
      <c r="J25" s="174">
        <f>+('3. Amazonas'!I16+'4. Loreto'!I16+'5. San Martín'!I16+'6. Ucayali'!I16)/1000000</f>
        <v>557.56732699999998</v>
      </c>
      <c r="K25" s="180">
        <f t="shared" si="1"/>
        <v>997.27588900000001</v>
      </c>
      <c r="L25" s="181">
        <f t="shared" si="2"/>
        <v>0.84774585431236915</v>
      </c>
      <c r="M25" s="181">
        <f t="shared" si="3"/>
        <v>0.76912076996325618</v>
      </c>
      <c r="N25" s="182">
        <f t="shared" si="3"/>
        <v>0.8019131066588463</v>
      </c>
      <c r="O25" s="165"/>
      <c r="P25" s="9"/>
      <c r="S25" s="15"/>
      <c r="T25" s="16"/>
    </row>
    <row r="26" spans="2:23" x14ac:dyDescent="0.25">
      <c r="B26" s="164"/>
      <c r="C26" s="39"/>
      <c r="D26" s="232">
        <v>2015</v>
      </c>
      <c r="E26" s="232"/>
      <c r="F26" s="174">
        <f>+('3. Amazonas'!E17+'4. Loreto'!E17+'5. San Martín'!E17+'6. Ucayali'!E17)/1000000</f>
        <v>306.90538500000002</v>
      </c>
      <c r="G26" s="174">
        <f>+('3. Amazonas'!F17+'4. Loreto'!F17+'5. San Martín'!F17+'6. Ucayali'!F17)/1000000</f>
        <v>587.29162099999996</v>
      </c>
      <c r="H26" s="180">
        <f t="shared" si="0"/>
        <v>894.19700599999999</v>
      </c>
      <c r="I26" s="174">
        <f>+('3. Amazonas'!H17+'4. Loreto'!H17+'5. San Martín'!H17+'6. Ucayali'!H17)/1000000</f>
        <v>233.85677000000001</v>
      </c>
      <c r="J26" s="174">
        <f>+('3. Amazonas'!I17+'4. Loreto'!I17+'5. San Martín'!I17+'6. Ucayali'!I17)/1000000</f>
        <v>376.818938</v>
      </c>
      <c r="K26" s="180">
        <f t="shared" si="1"/>
        <v>610.67570799999999</v>
      </c>
      <c r="L26" s="181">
        <f t="shared" si="2"/>
        <v>0.76198327377018815</v>
      </c>
      <c r="M26" s="181">
        <f t="shared" si="3"/>
        <v>0.6416215122537906</v>
      </c>
      <c r="N26" s="182">
        <f t="shared" si="3"/>
        <v>0.68293195336420076</v>
      </c>
      <c r="O26" s="165"/>
      <c r="P26" s="9"/>
    </row>
    <row r="27" spans="2:23" x14ac:dyDescent="0.25">
      <c r="B27" s="164"/>
      <c r="C27" s="39"/>
      <c r="D27" s="232">
        <v>2016</v>
      </c>
      <c r="E27" s="232"/>
      <c r="F27" s="174">
        <f>+('3. Amazonas'!E18+'4. Loreto'!E18+'5. San Martín'!E18+'6. Ucayali'!E18)/1000000</f>
        <v>270.320718</v>
      </c>
      <c r="G27" s="174">
        <f>+('3. Amazonas'!F18+'4. Loreto'!F18+'5. San Martín'!F18+'6. Ucayali'!F18)/1000000</f>
        <v>530.64708299999995</v>
      </c>
      <c r="H27" s="180">
        <f t="shared" si="0"/>
        <v>800.96780100000001</v>
      </c>
      <c r="I27" s="174">
        <f>+('3. Amazonas'!H18+'4. Loreto'!H18+'5. San Martín'!H18+'6. Ucayali'!H18)/1000000</f>
        <v>154.357902</v>
      </c>
      <c r="J27" s="174">
        <f>+('3. Amazonas'!I18+'4. Loreto'!I18+'5. San Martín'!I18+'6. Ucayali'!I18)/1000000</f>
        <v>346.327607</v>
      </c>
      <c r="K27" s="180">
        <f t="shared" si="1"/>
        <v>500.68550900000002</v>
      </c>
      <c r="L27" s="181">
        <f t="shared" si="2"/>
        <v>0.57101765318631625</v>
      </c>
      <c r="M27" s="181">
        <f t="shared" si="3"/>
        <v>0.65265148550717655</v>
      </c>
      <c r="N27" s="182">
        <f t="shared" si="3"/>
        <v>0.62510066993317248</v>
      </c>
      <c r="O27" s="165"/>
      <c r="P27" s="9"/>
      <c r="Q27" s="30"/>
      <c r="R27" s="36"/>
    </row>
    <row r="28" spans="2:23" x14ac:dyDescent="0.25">
      <c r="B28" s="164"/>
      <c r="C28" s="39"/>
      <c r="D28" s="232">
        <v>2017</v>
      </c>
      <c r="E28" s="232"/>
      <c r="F28" s="174">
        <f>+('3. Amazonas'!E19+'4. Loreto'!E19+'5. San Martín'!E19+'6. Ucayali'!E19)/1000000</f>
        <v>209.00932700000001</v>
      </c>
      <c r="G28" s="174">
        <f>+('3. Amazonas'!F19+'4. Loreto'!F19+'5. San Martín'!F19+'6. Ucayali'!F19)/1000000</f>
        <v>557.97950500000002</v>
      </c>
      <c r="H28" s="180">
        <f t="shared" si="0"/>
        <v>766.988832</v>
      </c>
      <c r="I28" s="174">
        <f>+('3. Amazonas'!H19+'4. Loreto'!H19+'5. San Martín'!H19+'6. Ucayali'!H19)/1000000</f>
        <v>141.29013900000001</v>
      </c>
      <c r="J28" s="174">
        <f>+('3. Amazonas'!I19+'4. Loreto'!I19+'5. San Martín'!I19+'6. Ucayali'!I19)/1000000</f>
        <v>328.25105400000001</v>
      </c>
      <c r="K28" s="180">
        <f t="shared" si="1"/>
        <v>469.54119300000002</v>
      </c>
      <c r="L28" s="181">
        <f t="shared" ref="L28" si="4">+I28/F28</f>
        <v>0.67599920552827775</v>
      </c>
      <c r="M28" s="181">
        <f t="shared" ref="M28" si="5">+J28/G28</f>
        <v>0.58828514498933071</v>
      </c>
      <c r="N28" s="182">
        <f t="shared" ref="N28" si="6">+K28/H28</f>
        <v>0.61218778345914693</v>
      </c>
      <c r="O28" s="223"/>
      <c r="P28" s="223"/>
      <c r="Q28" s="30"/>
      <c r="R28" s="36"/>
    </row>
    <row r="29" spans="2:23" x14ac:dyDescent="0.25">
      <c r="B29" s="164"/>
      <c r="C29" s="39"/>
      <c r="D29" s="246" t="s">
        <v>60</v>
      </c>
      <c r="E29" s="246"/>
      <c r="F29" s="211">
        <f>+('3. Amazonas'!E20+'4. Loreto'!E20+'5. San Martín'!E20+'6. Ucayali'!E20)/1000000</f>
        <v>171.65220500000001</v>
      </c>
      <c r="G29" s="211">
        <f>+('3. Amazonas'!F20+'4. Loreto'!F20+'5. San Martín'!F20+'6. Ucayali'!F20)/1000000</f>
        <v>361.51603499999999</v>
      </c>
      <c r="H29" s="212">
        <f t="shared" si="0"/>
        <v>533.16823999999997</v>
      </c>
      <c r="I29" s="211">
        <f>+('3. Amazonas'!H20+'4. Loreto'!H20+'5. San Martín'!H20+'6. Ucayali'!H20)/1000000</f>
        <v>18.749876</v>
      </c>
      <c r="J29" s="211">
        <f>+('3. Amazonas'!I20+'4. Loreto'!I20+'5. San Martín'!I20+'6. Ucayali'!I20)/1000000</f>
        <v>48.593001999999998</v>
      </c>
      <c r="K29" s="212">
        <f t="shared" si="1"/>
        <v>67.342877999999999</v>
      </c>
      <c r="L29" s="213">
        <f t="shared" si="2"/>
        <v>0.10923178062291714</v>
      </c>
      <c r="M29" s="213">
        <f t="shared" si="3"/>
        <v>0.13441451359135426</v>
      </c>
      <c r="N29" s="214">
        <f t="shared" si="3"/>
        <v>0.1263069945801723</v>
      </c>
      <c r="O29" s="165"/>
      <c r="P29" s="9"/>
      <c r="Q29" s="30"/>
      <c r="R29" s="36"/>
    </row>
    <row r="30" spans="2:23" x14ac:dyDescent="0.25">
      <c r="B30" s="164"/>
      <c r="C30" s="39"/>
      <c r="D30" s="242" t="s">
        <v>8</v>
      </c>
      <c r="E30" s="242"/>
      <c r="F30" s="183">
        <f t="shared" ref="F30:K30" si="7">SUM(F21:F29)</f>
        <v>3588.7610540000001</v>
      </c>
      <c r="G30" s="183">
        <f t="shared" si="7"/>
        <v>4913.9017439999989</v>
      </c>
      <c r="H30" s="184">
        <f t="shared" si="7"/>
        <v>8502.6627979999994</v>
      </c>
      <c r="I30" s="183">
        <f t="shared" si="7"/>
        <v>2676.4076540000001</v>
      </c>
      <c r="J30" s="183">
        <f t="shared" si="7"/>
        <v>3158.1408429999997</v>
      </c>
      <c r="K30" s="184">
        <f t="shared" si="7"/>
        <v>5834.5484969999998</v>
      </c>
      <c r="L30" s="185">
        <f>+I30/F30</f>
        <v>0.74577482694672603</v>
      </c>
      <c r="M30" s="185">
        <f t="shared" si="3"/>
        <v>0.64269515499697794</v>
      </c>
      <c r="N30" s="186">
        <f>+K30/H30</f>
        <v>0.68620250333488531</v>
      </c>
      <c r="O30" s="165"/>
      <c r="P30" s="9"/>
      <c r="Q30" s="30"/>
      <c r="R30" s="36"/>
    </row>
    <row r="31" spans="2:23" x14ac:dyDescent="0.25">
      <c r="B31" s="164"/>
      <c r="C31" s="39"/>
      <c r="D31" s="243" t="s">
        <v>62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165"/>
      <c r="P31" s="9"/>
      <c r="Q31" s="30"/>
      <c r="R31" s="36"/>
    </row>
    <row r="32" spans="2:23" x14ac:dyDescent="0.25">
      <c r="B32" s="164"/>
      <c r="C32" s="39"/>
      <c r="D32" s="232" t="s">
        <v>87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165"/>
      <c r="P32" s="9"/>
      <c r="Q32" s="30"/>
      <c r="R32" s="36"/>
    </row>
    <row r="33" spans="2:18" x14ac:dyDescent="0.25">
      <c r="B33" s="16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65"/>
      <c r="P33" s="9"/>
      <c r="Q33" s="30"/>
      <c r="R33" s="36"/>
    </row>
    <row r="34" spans="2:18" x14ac:dyDescent="0.25">
      <c r="B34" s="164"/>
      <c r="C34" s="236" t="s">
        <v>100</v>
      </c>
      <c r="D34" s="236"/>
      <c r="E34" s="236"/>
      <c r="F34" s="236"/>
      <c r="G34" s="236"/>
      <c r="H34" s="166"/>
      <c r="I34" s="236" t="s">
        <v>88</v>
      </c>
      <c r="J34" s="236"/>
      <c r="K34" s="236"/>
      <c r="L34" s="236"/>
      <c r="M34" s="236"/>
      <c r="N34" s="236"/>
      <c r="O34" s="237"/>
      <c r="P34" s="39"/>
      <c r="Q34" s="30"/>
      <c r="R34" s="36"/>
    </row>
    <row r="35" spans="2:18" x14ac:dyDescent="0.25">
      <c r="B35" s="164"/>
      <c r="C35" s="236" t="s">
        <v>89</v>
      </c>
      <c r="D35" s="236"/>
      <c r="E35" s="236"/>
      <c r="F35" s="236"/>
      <c r="G35" s="236"/>
      <c r="H35" s="166"/>
      <c r="I35" s="236" t="s">
        <v>90</v>
      </c>
      <c r="J35" s="236"/>
      <c r="K35" s="236"/>
      <c r="L35" s="236"/>
      <c r="M35" s="236"/>
      <c r="N35" s="236"/>
      <c r="O35" s="237"/>
      <c r="P35" s="39"/>
      <c r="Q35" s="30"/>
      <c r="R35" s="36"/>
    </row>
    <row r="36" spans="2:18" x14ac:dyDescent="0.25">
      <c r="B36" s="164"/>
      <c r="C36" s="238" t="s">
        <v>77</v>
      </c>
      <c r="D36" s="239" t="s">
        <v>78</v>
      </c>
      <c r="E36" s="239"/>
      <c r="F36" s="239" t="s">
        <v>79</v>
      </c>
      <c r="G36" s="239"/>
      <c r="H36" s="166"/>
      <c r="I36" s="238" t="s">
        <v>7</v>
      </c>
      <c r="J36" s="239" t="s">
        <v>19</v>
      </c>
      <c r="K36" s="239"/>
      <c r="L36" s="239"/>
      <c r="M36" s="240" t="s">
        <v>91</v>
      </c>
      <c r="N36" s="240"/>
      <c r="O36" s="241"/>
      <c r="P36" s="39"/>
      <c r="Q36" s="30"/>
      <c r="R36" s="36"/>
    </row>
    <row r="37" spans="2:18" x14ac:dyDescent="0.25">
      <c r="B37" s="164"/>
      <c r="C37" s="238"/>
      <c r="D37" s="173" t="s">
        <v>92</v>
      </c>
      <c r="E37" s="173" t="s">
        <v>91</v>
      </c>
      <c r="F37" s="173" t="s">
        <v>92</v>
      </c>
      <c r="G37" s="173" t="s">
        <v>91</v>
      </c>
      <c r="H37" s="166"/>
      <c r="I37" s="238"/>
      <c r="J37" s="173" t="s">
        <v>17</v>
      </c>
      <c r="K37" s="173" t="s">
        <v>18</v>
      </c>
      <c r="L37" s="173" t="s">
        <v>8</v>
      </c>
      <c r="M37" s="173" t="s">
        <v>17</v>
      </c>
      <c r="N37" s="173" t="s">
        <v>18</v>
      </c>
      <c r="O37" s="201" t="s">
        <v>8</v>
      </c>
      <c r="P37" s="39"/>
      <c r="Q37" s="30"/>
      <c r="R37" s="36"/>
    </row>
    <row r="38" spans="2:18" x14ac:dyDescent="0.25">
      <c r="B38" s="164"/>
      <c r="C38" s="166" t="s">
        <v>2</v>
      </c>
      <c r="D38" s="174">
        <f>+'3. Amazonas'!F38/1000000</f>
        <v>837.71577100000002</v>
      </c>
      <c r="E38" s="181">
        <f>+'3. Amazonas'!I38</f>
        <v>4.4744305046633768E-3</v>
      </c>
      <c r="F38" s="174">
        <f>+'3. Amazonas'!G38/1000000</f>
        <v>390.77172200000001</v>
      </c>
      <c r="G38" s="181">
        <f>+'3. Amazonas'!J38</f>
        <v>0.13242135519724224</v>
      </c>
      <c r="H38" s="166"/>
      <c r="I38" s="171">
        <v>2010</v>
      </c>
      <c r="J38" s="174">
        <f>+('3. Amazonas'!F31+'4. Loreto'!F31+'5. San Martín'!F31+'6. Ucayali'!F31)/1000000</f>
        <v>2293.2251139999998</v>
      </c>
      <c r="K38" s="174">
        <f>+('3. Amazonas'!G31+'4. Loreto'!G31+'5. San Martín'!G31+'6. Ucayali'!G31)/1000000</f>
        <v>1141.6345309999999</v>
      </c>
      <c r="L38" s="216">
        <f t="shared" ref="L38:L45" si="8">+K38+J38</f>
        <v>3434.8596449999995</v>
      </c>
      <c r="M38" s="187">
        <f>+I21/J38</f>
        <v>0.19871881579263048</v>
      </c>
      <c r="N38" s="187">
        <f t="shared" ref="N38:O38" si="9">+J21/K38</f>
        <v>0.26418833331522623</v>
      </c>
      <c r="O38" s="202">
        <f t="shared" si="9"/>
        <v>0.22047873312739102</v>
      </c>
      <c r="P38" s="39"/>
      <c r="Q38" s="30"/>
      <c r="R38" s="36"/>
    </row>
    <row r="39" spans="2:18" x14ac:dyDescent="0.25">
      <c r="B39" s="164"/>
      <c r="C39" s="166" t="s">
        <v>3</v>
      </c>
      <c r="D39" s="174">
        <f>+'4. Loreto'!F38/1000000</f>
        <v>1618.5746830000001</v>
      </c>
      <c r="E39" s="181">
        <f>+'4. Loreto'!I38</f>
        <v>2.5780041191957776E-2</v>
      </c>
      <c r="F39" s="174">
        <f>+'4. Loreto'!G38/1000000</f>
        <v>679.96416899999997</v>
      </c>
      <c r="G39" s="181">
        <f>+'4. Loreto'!J38</f>
        <v>0.13020770216496511</v>
      </c>
      <c r="H39" s="166"/>
      <c r="I39" s="171">
        <v>2011</v>
      </c>
      <c r="J39" s="174">
        <f>+('3. Amazonas'!F32+'4. Loreto'!F32+'5. San Martín'!F32+'6. Ucayali'!F32)/1000000</f>
        <v>2512.1098889999998</v>
      </c>
      <c r="K39" s="174">
        <f>+('3. Amazonas'!G32+'4. Loreto'!G32+'5. San Martín'!G32+'6. Ucayali'!G32)/1000000</f>
        <v>1374.224696</v>
      </c>
      <c r="L39" s="216">
        <f t="shared" si="8"/>
        <v>3886.3345849999996</v>
      </c>
      <c r="M39" s="187">
        <f t="shared" ref="M39:O39" si="10">+I22/J39</f>
        <v>0.17332991837125802</v>
      </c>
      <c r="N39" s="187">
        <f t="shared" si="10"/>
        <v>0.22069365503528979</v>
      </c>
      <c r="O39" s="202">
        <f t="shared" si="10"/>
        <v>0.19007794023992919</v>
      </c>
      <c r="P39" s="39"/>
      <c r="Q39" s="30"/>
      <c r="R39" s="36"/>
    </row>
    <row r="40" spans="2:18" x14ac:dyDescent="0.25">
      <c r="B40" s="164"/>
      <c r="C40" s="166" t="s">
        <v>4</v>
      </c>
      <c r="D40" s="174">
        <f>+'5. San Martín'!F38/1000000</f>
        <v>1233.911521</v>
      </c>
      <c r="E40" s="181">
        <f>+'5. San Martín'!I38</f>
        <v>6.2618176169861692E-2</v>
      </c>
      <c r="F40" s="174">
        <f>+'5. San Martín'!G38/1000000</f>
        <v>753.01632800000004</v>
      </c>
      <c r="G40" s="181">
        <f>+'5. San Martín'!J38</f>
        <v>0.14563308911410483</v>
      </c>
      <c r="H40" s="166"/>
      <c r="I40" s="171">
        <v>2012</v>
      </c>
      <c r="J40" s="174">
        <f>+('3. Amazonas'!F33+'4. Loreto'!F33+'5. San Martín'!F33+'6. Ucayali'!F33)/1000000</f>
        <v>2999.5627420000001</v>
      </c>
      <c r="K40" s="174">
        <f>+('3. Amazonas'!G33+'4. Loreto'!G33+'5. San Martín'!G33+'6. Ucayali'!G33)/1000000</f>
        <v>1718.0622069999999</v>
      </c>
      <c r="L40" s="216">
        <f t="shared" si="8"/>
        <v>4717.624949</v>
      </c>
      <c r="M40" s="187">
        <f t="shared" ref="M40:O40" si="11">+I23/J40</f>
        <v>0.13999741099597909</v>
      </c>
      <c r="N40" s="187">
        <f t="shared" si="11"/>
        <v>0.26819707116693475</v>
      </c>
      <c r="O40" s="202">
        <f t="shared" si="11"/>
        <v>0.1866850967427339</v>
      </c>
      <c r="P40" s="39"/>
      <c r="Q40" s="30"/>
      <c r="R40" s="36"/>
    </row>
    <row r="41" spans="2:18" x14ac:dyDescent="0.25">
      <c r="B41" s="164"/>
      <c r="C41" s="166" t="s">
        <v>5</v>
      </c>
      <c r="D41" s="174">
        <f>+'6. Ucayali'!F38/1000000</f>
        <v>849.57009100000005</v>
      </c>
      <c r="E41" s="181">
        <f>+'6. Ucayali'!I38</f>
        <v>2.1834133753656355E-2</v>
      </c>
      <c r="F41" s="174">
        <f>+'6. Ucayali'!G38/1000000</f>
        <v>392.80923000000001</v>
      </c>
      <c r="G41" s="181">
        <f>+'6. Ucayali'!J38</f>
        <v>0.19934324608411061</v>
      </c>
      <c r="H41" s="166"/>
      <c r="I41" s="171">
        <v>2013</v>
      </c>
      <c r="J41" s="174">
        <f>+('3. Amazonas'!F34+'4. Loreto'!F34+'5. San Martín'!F34+'6. Ucayali'!F34)/1000000</f>
        <v>3288.1813780000002</v>
      </c>
      <c r="K41" s="174">
        <f>+('3. Amazonas'!G34+'4. Loreto'!G34+'5. San Martín'!G34+'6. Ucayali'!G34)/1000000</f>
        <v>1871.8991209999999</v>
      </c>
      <c r="L41" s="216">
        <f t="shared" si="8"/>
        <v>5160.0804989999997</v>
      </c>
      <c r="M41" s="187">
        <f t="shared" ref="M41:O41" si="12">+I24/J41</f>
        <v>0.11476940065561067</v>
      </c>
      <c r="N41" s="187">
        <f t="shared" si="12"/>
        <v>0.23233862504709196</v>
      </c>
      <c r="O41" s="202">
        <f t="shared" si="12"/>
        <v>0.15741945773082797</v>
      </c>
      <c r="P41" s="39"/>
      <c r="Q41" s="30"/>
      <c r="R41" s="36"/>
    </row>
    <row r="42" spans="2:18" x14ac:dyDescent="0.25">
      <c r="B42" s="164"/>
      <c r="C42" s="176" t="s">
        <v>83</v>
      </c>
      <c r="D42" s="177">
        <f>SUM(D38:D41)</f>
        <v>4539.7720659999995</v>
      </c>
      <c r="E42" s="188">
        <f>+I28/D42</f>
        <v>3.112273853089963E-2</v>
      </c>
      <c r="F42" s="177">
        <f>SUM(F38:F41)</f>
        <v>2216.5614489999998</v>
      </c>
      <c r="G42" s="188">
        <f>+J28/F42</f>
        <v>0.14809021159692651</v>
      </c>
      <c r="H42" s="166"/>
      <c r="I42" s="171">
        <v>2014</v>
      </c>
      <c r="J42" s="174">
        <f>+('3. Amazonas'!F35+'4. Loreto'!F35+'5. San Martín'!F35+'6. Ucayali'!F35)/1000000</f>
        <v>3667.9116669999999</v>
      </c>
      <c r="K42" s="174">
        <f>+('3. Amazonas'!G35+'4. Loreto'!G35+'5. San Martín'!G35+'6. Ucayali'!G35)/1000000</f>
        <v>2037.933532</v>
      </c>
      <c r="L42" s="216">
        <f t="shared" si="8"/>
        <v>5705.8451989999994</v>
      </c>
      <c r="M42" s="187">
        <f t="shared" ref="M42:O42" si="13">+I25/J42</f>
        <v>0.11987981225285052</v>
      </c>
      <c r="N42" s="187">
        <f t="shared" si="13"/>
        <v>0.27359446137225635</v>
      </c>
      <c r="O42" s="202">
        <f t="shared" si="13"/>
        <v>0.17478144853540392</v>
      </c>
      <c r="P42" s="39"/>
      <c r="Q42" s="30"/>
      <c r="R42" s="36"/>
    </row>
    <row r="43" spans="2:18" ht="15" customHeight="1" x14ac:dyDescent="0.25">
      <c r="B43" s="164"/>
      <c r="C43" s="28"/>
      <c r="D43" s="9"/>
      <c r="E43" s="9"/>
      <c r="F43" s="9"/>
      <c r="G43" s="9"/>
      <c r="H43" s="166"/>
      <c r="I43" s="171">
        <v>2015</v>
      </c>
      <c r="J43" s="174">
        <f>+('3. Amazonas'!F36+'4. Loreto'!F36+'5. San Martín'!F36+'6. Ucayali'!F36)/1000000</f>
        <v>3828.487419</v>
      </c>
      <c r="K43" s="174">
        <f>+('3. Amazonas'!G36+'4. Loreto'!G36+'5. San Martín'!G36+'6. Ucayali'!G36)/1000000</f>
        <v>1837.546617</v>
      </c>
      <c r="L43" s="216">
        <f t="shared" si="8"/>
        <v>5666.034036</v>
      </c>
      <c r="M43" s="187">
        <f t="shared" ref="M43:O43" si="14">+I26/J43</f>
        <v>6.1083332503436394E-2</v>
      </c>
      <c r="N43" s="187">
        <f t="shared" si="14"/>
        <v>0.20506632839345268</v>
      </c>
      <c r="O43" s="202">
        <f t="shared" si="14"/>
        <v>0.10777833386103577</v>
      </c>
      <c r="P43" s="39"/>
    </row>
    <row r="44" spans="2:18" x14ac:dyDescent="0.25">
      <c r="B44" s="164"/>
      <c r="C44" s="9"/>
      <c r="D44" s="9"/>
      <c r="E44" s="9"/>
      <c r="F44" s="9"/>
      <c r="G44" s="9"/>
      <c r="H44" s="166"/>
      <c r="I44" s="171">
        <v>2016</v>
      </c>
      <c r="J44" s="174">
        <f>+('3. Amazonas'!F37+'4. Loreto'!F37+'5. San Martín'!F37+'6. Ucayali'!F37)/1000000</f>
        <v>3995.0785959999998</v>
      </c>
      <c r="K44" s="174">
        <f>+('3. Amazonas'!G37+'4. Loreto'!G37+'5. San Martín'!G37+'6. Ucayali'!G37)/1000000</f>
        <v>1998.9564109999999</v>
      </c>
      <c r="L44" s="216">
        <f t="shared" si="8"/>
        <v>5994.0350069999995</v>
      </c>
      <c r="M44" s="187">
        <f t="shared" ref="M44:O44" si="15">+I27/J44</f>
        <v>3.863701258707352E-2</v>
      </c>
      <c r="N44" s="187">
        <f t="shared" si="15"/>
        <v>0.17325420659210164</v>
      </c>
      <c r="O44" s="202">
        <f t="shared" si="15"/>
        <v>8.3530628101985666E-2</v>
      </c>
      <c r="P44" s="39"/>
    </row>
    <row r="45" spans="2:18" x14ac:dyDescent="0.25">
      <c r="B45" s="164"/>
      <c r="C45" s="9"/>
      <c r="D45" s="9"/>
      <c r="E45" s="9"/>
      <c r="F45" s="9"/>
      <c r="G45" s="9"/>
      <c r="H45" s="166"/>
      <c r="I45" s="171">
        <v>2017</v>
      </c>
      <c r="J45" s="174">
        <f>+('3. Amazonas'!F38+'4. Loreto'!F38+'5. San Martín'!F38+'6. Ucayali'!F38)/1000000</f>
        <v>4539.7720660000005</v>
      </c>
      <c r="K45" s="174">
        <f>+('3. Amazonas'!G38+'4. Loreto'!G38+'5. San Martín'!G38+'6. Ucayali'!G38)/1000000</f>
        <v>2216.5614489999998</v>
      </c>
      <c r="L45" s="216">
        <f t="shared" si="8"/>
        <v>6756.3335150000003</v>
      </c>
      <c r="M45" s="187">
        <f t="shared" ref="M45:O45" si="16">+I28/J45</f>
        <v>3.1122738530899627E-2</v>
      </c>
      <c r="N45" s="187">
        <f t="shared" si="16"/>
        <v>0.14809021159692651</v>
      </c>
      <c r="O45" s="202">
        <f t="shared" si="16"/>
        <v>6.9496449806326646E-2</v>
      </c>
      <c r="P45" s="39"/>
    </row>
    <row r="46" spans="2:18" x14ac:dyDescent="0.25">
      <c r="B46" s="164"/>
      <c r="C46" s="9"/>
      <c r="D46" s="9"/>
      <c r="E46" s="9"/>
      <c r="F46" s="9"/>
      <c r="G46" s="9"/>
      <c r="H46" s="166"/>
      <c r="I46" s="171" t="s">
        <v>60</v>
      </c>
      <c r="J46" s="174">
        <f>+('3. Amazonas'!F39+'4. Loreto'!F39+'5. San Martín'!F39+'6. Ucayali'!F39)/1000000</f>
        <v>961.83030399999996</v>
      </c>
      <c r="K46" s="174">
        <f>+('3. Amazonas'!G39+'4. Loreto'!G39+'5. San Martín'!G39+'6. Ucayali'!G39)/1000000</f>
        <v>414.61727200000001</v>
      </c>
      <c r="L46" s="216">
        <f t="shared" ref="L46:L47" si="17">+K46+J46</f>
        <v>1376.447576</v>
      </c>
      <c r="M46" s="187">
        <f t="shared" ref="M46:O46" si="18">+I29/J46</f>
        <v>1.9493954309844661E-2</v>
      </c>
      <c r="N46" s="187">
        <f t="shared" si="18"/>
        <v>0.11719965684401107</v>
      </c>
      <c r="O46" s="202">
        <f t="shared" si="18"/>
        <v>4.892513102148105E-2</v>
      </c>
      <c r="P46" s="39"/>
    </row>
    <row r="47" spans="2:18" ht="15" customHeight="1" x14ac:dyDescent="0.25">
      <c r="B47" s="164"/>
      <c r="C47" s="9"/>
      <c r="D47" s="166"/>
      <c r="E47" s="166"/>
      <c r="F47" s="166"/>
      <c r="G47" s="166"/>
      <c r="H47" s="40"/>
      <c r="I47" s="189" t="s">
        <v>8</v>
      </c>
      <c r="J47" s="177">
        <f>SUM(J38:J46)</f>
        <v>28086.159175000001</v>
      </c>
      <c r="K47" s="177">
        <f>SUM(K38:K46)</f>
        <v>14611.435836000001</v>
      </c>
      <c r="L47" s="216">
        <f t="shared" si="17"/>
        <v>42697.595010999998</v>
      </c>
      <c r="M47" s="188">
        <f t="shared" ref="M47:O47" si="19">+I30/J47</f>
        <v>9.5292761011705696E-2</v>
      </c>
      <c r="N47" s="188">
        <f t="shared" si="19"/>
        <v>0.2161417179288361</v>
      </c>
      <c r="O47" s="202">
        <f t="shared" si="19"/>
        <v>0.13664817644874072</v>
      </c>
      <c r="P47" s="39"/>
    </row>
    <row r="48" spans="2:18" x14ac:dyDescent="0.25">
      <c r="B48" s="164"/>
      <c r="C48" s="40"/>
      <c r="D48" s="40"/>
      <c r="E48" s="40"/>
      <c r="F48" s="40"/>
      <c r="G48" s="40"/>
      <c r="H48" s="40"/>
      <c r="I48" s="215" t="s">
        <v>62</v>
      </c>
      <c r="J48" s="167"/>
      <c r="K48" s="167"/>
      <c r="L48" s="167"/>
      <c r="M48" s="167"/>
      <c r="N48" s="167"/>
      <c r="O48" s="203"/>
      <c r="P48" s="39"/>
    </row>
    <row r="49" spans="2:20" x14ac:dyDescent="0.25"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70"/>
      <c r="P49" s="9"/>
    </row>
    <row r="50" spans="2:20" x14ac:dyDescent="0.25">
      <c r="B50" s="9"/>
      <c r="C50" s="9"/>
      <c r="D50" s="9"/>
      <c r="E50" s="9"/>
      <c r="F50" s="9"/>
      <c r="G50" s="9"/>
      <c r="H50" s="9"/>
      <c r="I50" s="39"/>
      <c r="J50" s="39"/>
      <c r="K50" s="39"/>
      <c r="L50" s="39"/>
      <c r="M50" s="39"/>
      <c r="N50" s="39"/>
      <c r="O50" s="39"/>
      <c r="P50" s="9"/>
    </row>
    <row r="51" spans="2:20" ht="15" customHeight="1" x14ac:dyDescent="0.25">
      <c r="B51" s="9"/>
      <c r="C51" s="9"/>
      <c r="D51" s="9"/>
      <c r="E51" s="9"/>
      <c r="F51" s="9"/>
      <c r="G51" s="9"/>
      <c r="H51" s="9"/>
      <c r="I51" s="39"/>
      <c r="J51" s="39"/>
      <c r="K51" s="39"/>
      <c r="L51" s="39"/>
      <c r="M51" s="39"/>
      <c r="N51" s="39"/>
      <c r="O51" s="39"/>
      <c r="P51" s="9"/>
    </row>
    <row r="52" spans="2:20" x14ac:dyDescent="0.25">
      <c r="B52" s="83" t="s">
        <v>93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P52" s="9"/>
    </row>
    <row r="53" spans="2:20" ht="15" customHeight="1" x14ac:dyDescent="0.25">
      <c r="B53" s="229" t="s">
        <v>101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1"/>
      <c r="P53" s="9"/>
    </row>
    <row r="54" spans="2:20" x14ac:dyDescent="0.25">
      <c r="B54" s="229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1"/>
      <c r="P54" s="9"/>
    </row>
    <row r="55" spans="2:20" x14ac:dyDescent="0.25">
      <c r="B55" s="4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2"/>
      <c r="P55" s="9"/>
    </row>
    <row r="56" spans="2:20" x14ac:dyDescent="0.25">
      <c r="B56" s="41"/>
      <c r="C56" s="173" t="s">
        <v>7</v>
      </c>
      <c r="D56" s="173" t="s">
        <v>17</v>
      </c>
      <c r="E56" s="173" t="s">
        <v>18</v>
      </c>
      <c r="F56" s="173" t="s">
        <v>8</v>
      </c>
      <c r="G56" s="173" t="s">
        <v>21</v>
      </c>
      <c r="H56" s="38"/>
      <c r="I56" s="173" t="s">
        <v>104</v>
      </c>
      <c r="J56" s="173" t="s">
        <v>17</v>
      </c>
      <c r="K56" s="173" t="s">
        <v>94</v>
      </c>
      <c r="L56" s="173" t="s">
        <v>18</v>
      </c>
      <c r="M56" s="173" t="s">
        <v>94</v>
      </c>
      <c r="N56" s="173" t="s">
        <v>8</v>
      </c>
      <c r="O56" s="201" t="s">
        <v>94</v>
      </c>
      <c r="P56" s="9"/>
    </row>
    <row r="57" spans="2:20" x14ac:dyDescent="0.25">
      <c r="B57" s="41"/>
      <c r="C57" s="171">
        <v>2009</v>
      </c>
      <c r="D57" s="174">
        <v>341.56050843999998</v>
      </c>
      <c r="E57" s="174">
        <v>165.26726364999999</v>
      </c>
      <c r="F57" s="174">
        <v>506.82777208999994</v>
      </c>
      <c r="G57" s="207"/>
      <c r="H57" s="38"/>
      <c r="I57" s="166" t="s">
        <v>2</v>
      </c>
      <c r="J57" s="190">
        <f>+'3. Amazonas'!D58</f>
        <v>6039095.9900000002</v>
      </c>
      <c r="K57" s="191">
        <f>+J57/J61</f>
        <v>4.7847770797040098E-2</v>
      </c>
      <c r="L57" s="192">
        <f>+'3. Amazonas'!E58</f>
        <v>115700776.55999999</v>
      </c>
      <c r="M57" s="191">
        <f>+L57/L61</f>
        <v>0.29939012917429803</v>
      </c>
      <c r="N57" s="190">
        <f>+L57+J57</f>
        <v>121739872.54999998</v>
      </c>
      <c r="O57" s="204">
        <f>+N57/N61</f>
        <v>0.23746260279033785</v>
      </c>
      <c r="P57" s="9"/>
    </row>
    <row r="58" spans="2:20" x14ac:dyDescent="0.25">
      <c r="B58" s="41"/>
      <c r="C58" s="171">
        <v>2010</v>
      </c>
      <c r="D58" s="174">
        <f>+('3. Amazonas'!D51+'4. Loreto'!D51+'5. San Martín'!D51+'6. Ucayali'!D51)/1000000</f>
        <v>366.78336972</v>
      </c>
      <c r="E58" s="174">
        <f>+('3. Amazonas'!E51+'4. Loreto'!E51+'5. San Martín'!E51+'6. Ucayali'!E51)/1000000</f>
        <v>321.94806706999998</v>
      </c>
      <c r="F58" s="174">
        <f t="shared" ref="F58:F65" si="20">+E58+D58</f>
        <v>688.73143678999998</v>
      </c>
      <c r="G58" s="175">
        <f>+F58/F57-1</f>
        <v>0.35890626898736411</v>
      </c>
      <c r="H58" s="38"/>
      <c r="I58" s="166" t="s">
        <v>3</v>
      </c>
      <c r="J58" s="190">
        <f>+'4. Loreto'!D58</f>
        <v>47124135.329999998</v>
      </c>
      <c r="K58" s="191">
        <f>+J58/J61</f>
        <v>0.37336462775425089</v>
      </c>
      <c r="L58" s="192">
        <f>+'4. Loreto'!E58</f>
        <v>71757426.170000002</v>
      </c>
      <c r="M58" s="191">
        <f>+L58/L61</f>
        <v>0.18568125235625002</v>
      </c>
      <c r="N58" s="190">
        <f t="shared" ref="N58:N60" si="21">+L58+J58</f>
        <v>118881561.5</v>
      </c>
      <c r="O58" s="204">
        <f>+N58/N61</f>
        <v>0.2318872562148877</v>
      </c>
      <c r="P58" s="9"/>
    </row>
    <row r="59" spans="2:20" x14ac:dyDescent="0.25">
      <c r="B59" s="41"/>
      <c r="C59" s="171">
        <v>2011</v>
      </c>
      <c r="D59" s="174">
        <f>+('3. Amazonas'!D52+'4. Loreto'!D52+'5. San Martín'!D52+'6. Ucayali'!D52)/1000000</f>
        <v>341.41042189000001</v>
      </c>
      <c r="E59" s="174">
        <f>+('3. Amazonas'!E52+'4. Loreto'!E52+'5. San Martín'!E52+'6. Ucayali'!E52)/1000000</f>
        <v>374.93590485000004</v>
      </c>
      <c r="F59" s="174">
        <f t="shared" si="20"/>
        <v>716.34632673999999</v>
      </c>
      <c r="G59" s="175">
        <f t="shared" ref="G59:G65" si="22">+F59/F58-1</f>
        <v>4.0095294733032638E-2</v>
      </c>
      <c r="H59" s="38"/>
      <c r="I59" s="166" t="s">
        <v>4</v>
      </c>
      <c r="J59" s="190">
        <f>+'5. San Martín'!D58</f>
        <v>53235376.009999998</v>
      </c>
      <c r="K59" s="191">
        <f>+J59/J61</f>
        <v>0.42178400108866737</v>
      </c>
      <c r="L59" s="193">
        <f>+'5. San Martín'!E58</f>
        <v>119023927.55000001</v>
      </c>
      <c r="M59" s="191">
        <f>+L59/L61</f>
        <v>0.30798919509021139</v>
      </c>
      <c r="N59" s="190">
        <f t="shared" si="21"/>
        <v>172259303.56</v>
      </c>
      <c r="O59" s="204">
        <f>+N59/N61</f>
        <v>0.33600448005568834</v>
      </c>
      <c r="P59" s="9"/>
    </row>
    <row r="60" spans="2:20" x14ac:dyDescent="0.25">
      <c r="B60" s="41"/>
      <c r="C60" s="171">
        <v>2012</v>
      </c>
      <c r="D60" s="174">
        <f>+('3. Amazonas'!D53+'4. Loreto'!D53+'5. San Martín'!D53+'6. Ucayali'!D53)/1000000</f>
        <v>453.53574256000007</v>
      </c>
      <c r="E60" s="174">
        <f>+('3. Amazonas'!E53+'4. Loreto'!E53+'5. San Martín'!E53+'6. Ucayali'!E53)/1000000</f>
        <v>424.74370003999996</v>
      </c>
      <c r="F60" s="174">
        <f t="shared" si="20"/>
        <v>878.27944260000004</v>
      </c>
      <c r="G60" s="175">
        <f t="shared" si="22"/>
        <v>0.22605422798346275</v>
      </c>
      <c r="H60" s="38"/>
      <c r="I60" s="166" t="s">
        <v>5</v>
      </c>
      <c r="J60" s="190">
        <f>+'6. Ucayali'!D58</f>
        <v>19816175.289999999</v>
      </c>
      <c r="K60" s="191">
        <f>+J60/J61</f>
        <v>0.15700360036004155</v>
      </c>
      <c r="L60" s="192">
        <f>+'6. Ucayali'!E58</f>
        <v>79972750.109999999</v>
      </c>
      <c r="M60" s="191">
        <f>+L60/L61</f>
        <v>0.20693942337924062</v>
      </c>
      <c r="N60" s="190">
        <f t="shared" si="21"/>
        <v>99788925.400000006</v>
      </c>
      <c r="O60" s="204">
        <f>+N60/N61</f>
        <v>0.19464566093908614</v>
      </c>
      <c r="P60" s="9"/>
    </row>
    <row r="61" spans="2:20" x14ac:dyDescent="0.25">
      <c r="B61" s="41"/>
      <c r="C61" s="171">
        <v>2013</v>
      </c>
      <c r="D61" s="174">
        <f>+('3. Amazonas'!D54+'4. Loreto'!D54+'5. San Martín'!D54+'6. Ucayali'!D54)/1000000</f>
        <v>343.72683551</v>
      </c>
      <c r="E61" s="174">
        <f>+('3. Amazonas'!E54+'4. Loreto'!E54+'5. San Martín'!E54+'6. Ucayali'!E54)/1000000</f>
        <v>454.96854955000003</v>
      </c>
      <c r="F61" s="174">
        <f t="shared" si="20"/>
        <v>798.69538506000004</v>
      </c>
      <c r="G61" s="175">
        <f t="shared" si="22"/>
        <v>-9.0613594808054088E-2</v>
      </c>
      <c r="H61" s="38"/>
      <c r="I61" s="247" t="s">
        <v>95</v>
      </c>
      <c r="J61" s="194">
        <f t="shared" ref="J61:O61" si="23">SUM(J57:J60)</f>
        <v>126214782.62</v>
      </c>
      <c r="K61" s="195">
        <f t="shared" si="23"/>
        <v>0.99999999999999989</v>
      </c>
      <c r="L61" s="194">
        <f t="shared" si="23"/>
        <v>386454880.38999999</v>
      </c>
      <c r="M61" s="195">
        <f t="shared" si="23"/>
        <v>1</v>
      </c>
      <c r="N61" s="194">
        <f t="shared" si="23"/>
        <v>512669663.00999999</v>
      </c>
      <c r="O61" s="205">
        <f t="shared" si="23"/>
        <v>1</v>
      </c>
      <c r="P61" s="9"/>
      <c r="R61" s="30"/>
      <c r="S61" s="30"/>
      <c r="T61" s="30"/>
    </row>
    <row r="62" spans="2:20" x14ac:dyDescent="0.25">
      <c r="B62" s="41"/>
      <c r="C62" s="171">
        <v>2014</v>
      </c>
      <c r="D62" s="174">
        <f>+('3. Amazonas'!D55+'4. Loreto'!D55+'5. San Martín'!D55+'6. Ucayali'!D55)/1000000</f>
        <v>393.67889873000001</v>
      </c>
      <c r="E62" s="174">
        <f>+('3. Amazonas'!E55+'4. Loreto'!E55+'5. San Martín'!E55+'6. Ucayali'!E55)/1000000</f>
        <v>530.92736160000004</v>
      </c>
      <c r="F62" s="174">
        <f t="shared" si="20"/>
        <v>924.60626033000005</v>
      </c>
      <c r="G62" s="175">
        <f t="shared" si="22"/>
        <v>0.15764567772047577</v>
      </c>
      <c r="H62" s="38"/>
      <c r="I62" s="247"/>
      <c r="J62" s="175">
        <f>+J61/N61</f>
        <v>0.24619124501918907</v>
      </c>
      <c r="K62" s="207"/>
      <c r="L62" s="175">
        <f>+L61/N61</f>
        <v>0.7538087549808109</v>
      </c>
      <c r="M62" s="166"/>
      <c r="N62" s="196">
        <f>+L62+J62</f>
        <v>1</v>
      </c>
      <c r="O62" s="206"/>
      <c r="P62" s="9"/>
      <c r="R62" s="30"/>
      <c r="S62" s="30"/>
      <c r="T62" s="30"/>
    </row>
    <row r="63" spans="2:20" x14ac:dyDescent="0.25">
      <c r="B63" s="41"/>
      <c r="C63" s="171">
        <v>2015</v>
      </c>
      <c r="D63" s="174">
        <f>+('3. Amazonas'!D56+'4. Loreto'!D56+'5. San Martín'!D56+'6. Ucayali'!D56)/1000000</f>
        <v>216.58559568999999</v>
      </c>
      <c r="E63" s="174">
        <f>+('3. Amazonas'!E56+'4. Loreto'!E56+'5. San Martín'!E56+'6. Ucayali'!E56)/1000000</f>
        <v>429.75247384000005</v>
      </c>
      <c r="F63" s="174">
        <f t="shared" si="20"/>
        <v>646.33806952999998</v>
      </c>
      <c r="G63" s="175">
        <f t="shared" si="22"/>
        <v>-0.30095858392812924</v>
      </c>
      <c r="H63" s="38"/>
      <c r="I63" s="234" t="s">
        <v>103</v>
      </c>
      <c r="J63" s="234"/>
      <c r="K63" s="234"/>
      <c r="L63" s="234"/>
      <c r="M63" s="234"/>
      <c r="N63" s="234"/>
      <c r="O63" s="235"/>
      <c r="P63" s="9"/>
      <c r="R63" s="30" t="s">
        <v>4</v>
      </c>
      <c r="S63" s="217">
        <v>172259303.56</v>
      </c>
      <c r="T63" s="217">
        <f>+S63/1000000</f>
        <v>172.25930356000001</v>
      </c>
    </row>
    <row r="64" spans="2:20" x14ac:dyDescent="0.25">
      <c r="B64" s="41"/>
      <c r="C64" s="171">
        <v>2016</v>
      </c>
      <c r="D64" s="174">
        <f>+('3. Amazonas'!D57+'4. Loreto'!D57+'5. San Martín'!D57+'6. Ucayali'!D57)/1000000</f>
        <v>115.62305334</v>
      </c>
      <c r="E64" s="174">
        <f>+('3. Amazonas'!E57+'4. Loreto'!E57+'5. San Martín'!E57+'6. Ucayali'!E57)/1000000</f>
        <v>304.22421121000002</v>
      </c>
      <c r="F64" s="174">
        <f t="shared" si="20"/>
        <v>419.84726455000003</v>
      </c>
      <c r="G64" s="175">
        <f t="shared" si="22"/>
        <v>-0.35042157604099988</v>
      </c>
      <c r="H64" s="38"/>
      <c r="I64" s="248"/>
      <c r="J64" s="248"/>
      <c r="K64" s="248"/>
      <c r="L64" s="248"/>
      <c r="M64" s="248"/>
      <c r="N64" s="248"/>
      <c r="O64" s="249"/>
      <c r="P64" s="9"/>
      <c r="R64" s="30" t="s">
        <v>2</v>
      </c>
      <c r="S64" s="217">
        <v>121739872.54999998</v>
      </c>
      <c r="T64" s="217">
        <f>+S64/1000000</f>
        <v>121.73987254999999</v>
      </c>
    </row>
    <row r="65" spans="2:20" x14ac:dyDescent="0.25">
      <c r="B65" s="41"/>
      <c r="C65" s="171">
        <v>2017</v>
      </c>
      <c r="D65" s="174">
        <f>+('3. Amazonas'!D58+'4. Loreto'!D58+'5. San Martín'!D58+'6. Ucayali'!D58)/1000000</f>
        <v>126.21478262000001</v>
      </c>
      <c r="E65" s="174">
        <f>+('3. Amazonas'!E58+'4. Loreto'!E58+'5. San Martín'!E58+'6. Ucayali'!E58)/1000000</f>
        <v>386.45488038999997</v>
      </c>
      <c r="F65" s="174">
        <f t="shared" si="20"/>
        <v>512.66966301000002</v>
      </c>
      <c r="G65" s="175">
        <f t="shared" si="22"/>
        <v>0.2210861098725716</v>
      </c>
      <c r="H65" s="38"/>
      <c r="I65" s="38"/>
      <c r="J65" s="38"/>
      <c r="K65" s="38"/>
      <c r="L65" s="38"/>
      <c r="M65" s="38"/>
      <c r="N65" s="38"/>
      <c r="O65" s="42"/>
      <c r="P65" s="9"/>
      <c r="R65" s="30" t="s">
        <v>3</v>
      </c>
      <c r="S65" s="217">
        <v>118881561.5</v>
      </c>
      <c r="T65" s="217">
        <f>+S65/1000000</f>
        <v>118.8815615</v>
      </c>
    </row>
    <row r="66" spans="2:20" x14ac:dyDescent="0.25">
      <c r="B66" s="41"/>
      <c r="C66" s="236" t="s">
        <v>102</v>
      </c>
      <c r="D66" s="236"/>
      <c r="E66" s="236"/>
      <c r="F66" s="236"/>
      <c r="G66" s="236"/>
      <c r="H66" s="38"/>
      <c r="I66" s="38"/>
      <c r="J66" s="38"/>
      <c r="K66" s="38"/>
      <c r="L66" s="38"/>
      <c r="M66" s="38"/>
      <c r="N66" s="38"/>
      <c r="O66" s="42"/>
      <c r="P66" s="9"/>
      <c r="R66" s="30" t="s">
        <v>5</v>
      </c>
      <c r="S66" s="217">
        <v>99788925.400000006</v>
      </c>
      <c r="T66" s="217">
        <f>+S66/1000000</f>
        <v>99.788925400000011</v>
      </c>
    </row>
    <row r="67" spans="2:20" x14ac:dyDescent="0.25">
      <c r="B67" s="4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2"/>
      <c r="P67" s="9"/>
      <c r="R67" s="30"/>
      <c r="S67" s="30"/>
      <c r="T67" s="30"/>
    </row>
    <row r="68" spans="2:20" x14ac:dyDescent="0.25">
      <c r="B68" s="4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2"/>
      <c r="P68" s="9"/>
    </row>
    <row r="69" spans="2:20" ht="15" customHeight="1" x14ac:dyDescent="0.25">
      <c r="B69" s="41"/>
      <c r="C69" s="250" t="s">
        <v>96</v>
      </c>
      <c r="D69" s="250"/>
      <c r="E69" s="250"/>
      <c r="F69" s="250"/>
      <c r="G69" s="250"/>
      <c r="I69" s="207"/>
      <c r="J69" s="250" t="s">
        <v>97</v>
      </c>
      <c r="K69" s="250"/>
      <c r="L69" s="250"/>
      <c r="M69" s="250"/>
      <c r="N69" s="250"/>
      <c r="O69" s="42"/>
      <c r="P69" s="9"/>
    </row>
    <row r="70" spans="2:20" x14ac:dyDescent="0.25">
      <c r="B70" s="41"/>
      <c r="C70" s="173" t="s">
        <v>26</v>
      </c>
      <c r="D70" s="173">
        <v>2016</v>
      </c>
      <c r="E70" s="173" t="s">
        <v>25</v>
      </c>
      <c r="F70" s="173">
        <v>2017</v>
      </c>
      <c r="G70" s="173" t="s">
        <v>25</v>
      </c>
      <c r="I70" s="207"/>
      <c r="J70" s="173" t="s">
        <v>26</v>
      </c>
      <c r="K70" s="173">
        <v>2016</v>
      </c>
      <c r="L70" s="173" t="s">
        <v>25</v>
      </c>
      <c r="M70" s="173">
        <v>2017</v>
      </c>
      <c r="N70" s="173" t="s">
        <v>25</v>
      </c>
      <c r="O70" s="42"/>
      <c r="P70" s="9"/>
    </row>
    <row r="71" spans="2:20" x14ac:dyDescent="0.25">
      <c r="B71" s="41"/>
      <c r="C71" s="166" t="s">
        <v>28</v>
      </c>
      <c r="D71" s="190">
        <f>+(+'3. Amazonas'!K73+'4. Loreto'!K73+'5. San Martín'!K73+'6. Ucayali'!K73)/1000000</f>
        <v>37.827225590000005</v>
      </c>
      <c r="E71" s="175">
        <f>+D71/D73</f>
        <v>0.32715989153794128</v>
      </c>
      <c r="F71" s="190">
        <f>+(+'3. Amazonas'!M73+'4. Loreto'!M73+'5. San Martín'!M73+'6. Ucayali'!M73)/1000000</f>
        <v>49.817816569999991</v>
      </c>
      <c r="G71" s="175">
        <f>+F71/F73</f>
        <v>0.39470667013695637</v>
      </c>
      <c r="I71" s="207"/>
      <c r="J71" s="166" t="s">
        <v>28</v>
      </c>
      <c r="K71" s="190">
        <f>+('3. Amazonas'!K100+'4. Loreto'!K100+'5. San Martín'!K100+'6. Ucayali'!K100)/1000000</f>
        <v>37.112712909999999</v>
      </c>
      <c r="L71" s="175">
        <f>+K71/K73</f>
        <v>0.12199131937063951</v>
      </c>
      <c r="M71" s="190">
        <f>+('3. Amazonas'!M100+'4. Loreto'!M100+'5. San Martín'!M100+'6. Ucayali'!M100)/1000000</f>
        <v>34.594770390000001</v>
      </c>
      <c r="N71" s="175">
        <f>+M71/M73</f>
        <v>8.9518264991472932E-2</v>
      </c>
      <c r="O71" s="220">
        <f>+M71+F71</f>
        <v>84.412586959999999</v>
      </c>
      <c r="P71" s="198">
        <f>+(M71+F71)/F65</f>
        <v>0.1646529784196602</v>
      </c>
    </row>
    <row r="72" spans="2:20" x14ac:dyDescent="0.25">
      <c r="B72" s="41"/>
      <c r="C72" s="166" t="s">
        <v>6</v>
      </c>
      <c r="D72" s="190">
        <f>+(+'3. Amazonas'!K74+'4. Loreto'!K74+'5. San Martín'!K74+'6. Ucayali'!K74)/1000000</f>
        <v>77.795827750000001</v>
      </c>
      <c r="E72" s="175">
        <f>+D72/D73</f>
        <v>0.67284010846205866</v>
      </c>
      <c r="F72" s="190">
        <f>+(+'3. Amazonas'!M74+'4. Loreto'!M74+'5. San Martín'!M74+'6. Ucayali'!M74)/1000000</f>
        <v>76.396966050000003</v>
      </c>
      <c r="G72" s="175">
        <f>+F72/F73</f>
        <v>0.60529332986304363</v>
      </c>
      <c r="I72" s="207"/>
      <c r="J72" s="166" t="s">
        <v>6</v>
      </c>
      <c r="K72" s="190">
        <f>+('3. Amazonas'!K101+'4. Loreto'!K101+'5. San Martín'!K101+'6. Ucayali'!K101)/1000000</f>
        <v>267.11149829999999</v>
      </c>
      <c r="L72" s="175">
        <f>+K72/K73</f>
        <v>0.87800868062936044</v>
      </c>
      <c r="M72" s="190">
        <f>+('3. Amazonas'!M101+'4. Loreto'!M101+'5. San Martín'!M101+'6. Ucayali'!M101)/1000000</f>
        <v>351.86011000000002</v>
      </c>
      <c r="N72" s="175">
        <f>+M72/M73</f>
        <v>0.91048173500852703</v>
      </c>
      <c r="O72" s="220">
        <f>+M72+F72</f>
        <v>428.25707605000002</v>
      </c>
      <c r="P72" s="198">
        <f>+P73-P71</f>
        <v>0.8353470215803398</v>
      </c>
    </row>
    <row r="73" spans="2:20" x14ac:dyDescent="0.25">
      <c r="B73" s="41"/>
      <c r="C73" s="199" t="s">
        <v>8</v>
      </c>
      <c r="D73" s="194">
        <f>SUM(D71:D72)</f>
        <v>115.62305334000001</v>
      </c>
      <c r="E73" s="197">
        <f>SUM(E71:E72)</f>
        <v>1</v>
      </c>
      <c r="F73" s="194">
        <f>SUM(F71:F72)</f>
        <v>126.21478261999999</v>
      </c>
      <c r="G73" s="197">
        <f>SUM(G71:G72)</f>
        <v>1</v>
      </c>
      <c r="I73" s="207"/>
      <c r="J73" s="199" t="s">
        <v>8</v>
      </c>
      <c r="K73" s="194">
        <f>SUM(K71:K72)</f>
        <v>304.22421121000002</v>
      </c>
      <c r="L73" s="197">
        <f>SUM(L71:L72)</f>
        <v>1</v>
      </c>
      <c r="M73" s="194">
        <f>SUM(M71:M72)</f>
        <v>386.45488039000003</v>
      </c>
      <c r="N73" s="197">
        <f>SUM(N71:N72)</f>
        <v>1</v>
      </c>
      <c r="O73" s="220">
        <f>SUM(O71:O72)</f>
        <v>512.66966301000002</v>
      </c>
      <c r="P73" s="198">
        <v>1</v>
      </c>
    </row>
    <row r="74" spans="2:20" x14ac:dyDescent="0.25">
      <c r="B74" s="41"/>
      <c r="C74" s="207"/>
      <c r="D74" s="207"/>
      <c r="E74" s="207"/>
      <c r="F74" s="207"/>
      <c r="G74" s="207"/>
      <c r="I74" s="207"/>
      <c r="J74" s="207"/>
      <c r="K74" s="207"/>
      <c r="L74" s="207"/>
      <c r="M74" s="207"/>
      <c r="N74" s="207"/>
      <c r="O74" s="221"/>
      <c r="P74" s="172"/>
    </row>
    <row r="75" spans="2:20" x14ac:dyDescent="0.25">
      <c r="B75" s="41"/>
      <c r="C75" s="173" t="s">
        <v>34</v>
      </c>
      <c r="D75" s="173">
        <v>2016</v>
      </c>
      <c r="E75" s="173" t="s">
        <v>25</v>
      </c>
      <c r="F75" s="173">
        <v>2017</v>
      </c>
      <c r="G75" s="173" t="s">
        <v>25</v>
      </c>
      <c r="I75" s="207"/>
      <c r="J75" s="173" t="s">
        <v>34</v>
      </c>
      <c r="K75" s="173">
        <v>2016</v>
      </c>
      <c r="L75" s="173" t="s">
        <v>25</v>
      </c>
      <c r="M75" s="173">
        <v>2017</v>
      </c>
      <c r="N75" s="173" t="s">
        <v>25</v>
      </c>
      <c r="O75" s="221"/>
      <c r="P75" s="172"/>
      <c r="S75" s="30"/>
      <c r="T75" s="30"/>
    </row>
    <row r="76" spans="2:20" x14ac:dyDescent="0.25">
      <c r="B76" s="41"/>
      <c r="C76" s="200" t="s">
        <v>36</v>
      </c>
      <c r="D76" s="190">
        <f>+(+'3. Amazonas'!K106+'4. Loreto'!K79+'5. San Martín'!K79+'6. Ucayali'!K79)/1000000</f>
        <v>0</v>
      </c>
      <c r="E76" s="175">
        <f>+D76/D82</f>
        <v>0</v>
      </c>
      <c r="F76" s="190">
        <f>+(+'3. Amazonas'!M106+'4. Loreto'!M79+'5. San Martín'!M79+'6. Ucayali'!M79)/1000000</f>
        <v>0</v>
      </c>
      <c r="G76" s="175">
        <f>+F76/F82</f>
        <v>0</v>
      </c>
      <c r="I76" s="207"/>
      <c r="J76" s="200" t="s">
        <v>36</v>
      </c>
      <c r="K76" s="190">
        <f>+('3. Amazonas'!K106+'4. Loreto'!K106+'5. San Martín'!K106+'6. Ucayali'!K106)/1000000</f>
        <v>0</v>
      </c>
      <c r="L76" s="175">
        <f>+K76/K82</f>
        <v>0</v>
      </c>
      <c r="M76" s="190">
        <f>+('3. Amazonas'!M106+'4. Loreto'!M106+'5. San Martín'!M106+'6. Ucayali'!M106)/1000000</f>
        <v>0</v>
      </c>
      <c r="N76" s="175">
        <f>+M76/M82</f>
        <v>0</v>
      </c>
      <c r="O76" s="221"/>
      <c r="P76" s="172"/>
      <c r="S76" s="30"/>
      <c r="T76" s="37"/>
    </row>
    <row r="77" spans="2:20" x14ac:dyDescent="0.25">
      <c r="B77" s="41"/>
      <c r="C77" s="200" t="s">
        <v>38</v>
      </c>
      <c r="D77" s="190">
        <f>+(+'3. Amazonas'!K107+'4. Loreto'!K80+'5. San Martín'!K80+'6. Ucayali'!K80)/1000000</f>
        <v>0.20756604000000001</v>
      </c>
      <c r="E77" s="175">
        <f>+D77/D82</f>
        <v>5.4872118915915936E-3</v>
      </c>
      <c r="F77" s="190">
        <f>+(+'3. Amazonas'!M107+'4. Loreto'!M80+'5. San Martín'!M80+'6. Ucayali'!M80)/1000000</f>
        <v>0.25109984000000002</v>
      </c>
      <c r="G77" s="175">
        <f>+F77/F82</f>
        <v>5.0403622095154385E-3</v>
      </c>
      <c r="I77" s="207"/>
      <c r="J77" s="200" t="s">
        <v>38</v>
      </c>
      <c r="K77" s="190">
        <f>+('3. Amazonas'!K107+'4. Loreto'!K107+'5. San Martín'!K107+'6. Ucayali'!K107)/1000000</f>
        <v>0.62269842000000009</v>
      </c>
      <c r="L77" s="175">
        <f>+K77/K82</f>
        <v>1.6778574541561318E-2</v>
      </c>
      <c r="M77" s="190">
        <f>+('3. Amazonas'!M107+'4. Loreto'!M107+'5. San Martín'!M107+'6. Ucayali'!M107)/1000000</f>
        <v>0.75329979000000002</v>
      </c>
      <c r="N77" s="175">
        <f>+M77/M82</f>
        <v>2.1774961403349842E-2</v>
      </c>
      <c r="O77" s="222">
        <f>+M77+F77</f>
        <v>1.00439963</v>
      </c>
      <c r="P77" s="172"/>
      <c r="R77" s="218" t="s">
        <v>36</v>
      </c>
      <c r="S77" s="219">
        <f>+D76+K76</f>
        <v>0</v>
      </c>
      <c r="T77" s="219">
        <f>+F76+M76</f>
        <v>0</v>
      </c>
    </row>
    <row r="78" spans="2:20" x14ac:dyDescent="0.25">
      <c r="B78" s="41"/>
      <c r="C78" s="200" t="s">
        <v>40</v>
      </c>
      <c r="D78" s="190">
        <f>+(+'3. Amazonas'!K108+'4. Loreto'!K81+'5. San Martín'!K81+'6. Ucayali'!K81)/1000000</f>
        <v>0.23398083000000003</v>
      </c>
      <c r="E78" s="175">
        <f>+D78/D82</f>
        <v>6.1855127783931856E-3</v>
      </c>
      <c r="F78" s="190">
        <f>+(+'3. Amazonas'!M108+'4. Loreto'!M81+'5. San Martín'!M81+'6. Ucayali'!M81)/1000000</f>
        <v>0.26399956000000002</v>
      </c>
      <c r="G78" s="175">
        <f>+F78/F82</f>
        <v>5.2993000933521245E-3</v>
      </c>
      <c r="I78" s="207"/>
      <c r="J78" s="200" t="s">
        <v>40</v>
      </c>
      <c r="K78" s="190">
        <f>+('3. Amazonas'!K108+'4. Loreto'!K108+'5. San Martín'!K108+'6. Ucayali'!K108)/1000000</f>
        <v>0.70944885000000002</v>
      </c>
      <c r="L78" s="175">
        <f>+K78/K82</f>
        <v>1.9116060087562056E-2</v>
      </c>
      <c r="M78" s="190">
        <f>+('3. Amazonas'!M108+'4. Loreto'!M108+'5. San Martín'!M108+'6. Ucayali'!M108)/1000000</f>
        <v>0.79199847000000001</v>
      </c>
      <c r="N78" s="175">
        <f>+M78/M82</f>
        <v>2.2893589437695355E-2</v>
      </c>
      <c r="O78" s="222">
        <f>+K78+D78</f>
        <v>0.94342968000000005</v>
      </c>
      <c r="P78" s="172"/>
      <c r="R78" s="218" t="s">
        <v>38</v>
      </c>
      <c r="S78" s="219">
        <f t="shared" ref="S78:S83" si="24">+D77+K77</f>
        <v>0.83026446000000009</v>
      </c>
      <c r="T78" s="219">
        <f t="shared" ref="T78:T83" si="25">+F77+M77</f>
        <v>1.00439963</v>
      </c>
    </row>
    <row r="79" spans="2:20" x14ac:dyDescent="0.25">
      <c r="B79" s="41"/>
      <c r="C79" s="200" t="s">
        <v>42</v>
      </c>
      <c r="D79" s="190">
        <f>+(+'3. Amazonas'!K109+'4. Loreto'!K82+'5. San Martín'!K82+'6. Ucayali'!K82)/1000000</f>
        <v>0</v>
      </c>
      <c r="E79" s="175">
        <f>+D79/D82</f>
        <v>0</v>
      </c>
      <c r="F79" s="190">
        <f>+(+'3. Amazonas'!M109+'4. Loreto'!M82+'5. San Martín'!M82+'6. Ucayali'!M82)/1000000</f>
        <v>0</v>
      </c>
      <c r="G79" s="175">
        <f>+F79/F82</f>
        <v>0</v>
      </c>
      <c r="I79" s="207"/>
      <c r="J79" s="200" t="s">
        <v>42</v>
      </c>
      <c r="K79" s="190">
        <f>+('3. Amazonas'!K109+'4. Loreto'!K109+'5. San Martín'!K109+'6. Ucayali'!K109)/1000000</f>
        <v>0</v>
      </c>
      <c r="L79" s="175">
        <f>+K79/K82</f>
        <v>0</v>
      </c>
      <c r="M79" s="190">
        <f>+('3. Amazonas'!M109+'4. Loreto'!M109+'5. San Martín'!M109+'6. Ucayali'!M109)/1000000</f>
        <v>0</v>
      </c>
      <c r="N79" s="175">
        <f>+M79/M82</f>
        <v>0</v>
      </c>
      <c r="O79" s="222">
        <f>+M79+F79</f>
        <v>0</v>
      </c>
      <c r="P79" s="172"/>
      <c r="R79" s="218" t="s">
        <v>40</v>
      </c>
      <c r="S79" s="219">
        <f t="shared" si="24"/>
        <v>0.94342968000000005</v>
      </c>
      <c r="T79" s="219">
        <f t="shared" si="25"/>
        <v>1.05599803</v>
      </c>
    </row>
    <row r="80" spans="2:20" x14ac:dyDescent="0.25">
      <c r="B80" s="41"/>
      <c r="C80" s="166" t="s">
        <v>44</v>
      </c>
      <c r="D80" s="190">
        <f>+(+'3. Amazonas'!K110+'4. Loreto'!K83+'5. San Martín'!K83+'6. Ucayali'!K83)/1000000</f>
        <v>9.7200000000000006</v>
      </c>
      <c r="E80" s="175">
        <f>+D80/D82</f>
        <v>0.25695773540927164</v>
      </c>
      <c r="F80" s="190">
        <f>+(+'3. Amazonas'!M110+'4. Loreto'!M83+'5. San Martín'!M83+'6. Ucayali'!M83)/1000000</f>
        <v>17.82</v>
      </c>
      <c r="G80" s="175">
        <f>+F80/F82</f>
        <v>0.35770335247352253</v>
      </c>
      <c r="I80" s="207"/>
      <c r="J80" s="166" t="s">
        <v>44</v>
      </c>
      <c r="K80" s="190">
        <f>+('3. Amazonas'!K110+'4. Loreto'!K110+'5. San Martín'!K110+'6. Ucayali'!K110)/1000000</f>
        <v>0</v>
      </c>
      <c r="L80" s="175">
        <f>+K80/K82</f>
        <v>0</v>
      </c>
      <c r="M80" s="190">
        <f>+('3. Amazonas'!M110+'4. Loreto'!M110+'5. San Martín'!M110+'6. Ucayali'!M110)/1000000</f>
        <v>0</v>
      </c>
      <c r="N80" s="175">
        <f>+M80/M82</f>
        <v>0</v>
      </c>
      <c r="O80" s="221"/>
      <c r="P80" s="172"/>
      <c r="R80" s="218" t="s">
        <v>42</v>
      </c>
      <c r="S80" s="219">
        <f t="shared" si="24"/>
        <v>0</v>
      </c>
      <c r="T80" s="219">
        <f t="shared" si="25"/>
        <v>0</v>
      </c>
    </row>
    <row r="81" spans="2:20" x14ac:dyDescent="0.25">
      <c r="B81" s="41"/>
      <c r="C81" s="200" t="s">
        <v>46</v>
      </c>
      <c r="D81" s="190">
        <f>+(+'3. Amazonas'!K111+'4. Loreto'!K84+'5. San Martín'!K84+'6. Ucayali'!K84)/1000000</f>
        <v>27.665685629999999</v>
      </c>
      <c r="E81" s="175">
        <f>+D81/D82</f>
        <v>0.73136953992074361</v>
      </c>
      <c r="F81" s="190">
        <f>+(+'3. Amazonas'!M111+'4. Loreto'!M84+'5. San Martín'!M84+'6. Ucayali'!M84)/1000000</f>
        <v>31.482717169999997</v>
      </c>
      <c r="G81" s="175">
        <f>+F81/F82</f>
        <v>0.63195698522360988</v>
      </c>
      <c r="I81" s="207"/>
      <c r="J81" s="200" t="s">
        <v>46</v>
      </c>
      <c r="K81" s="190">
        <f>+('3. Amazonas'!K111+'4. Loreto'!K111+'5. San Martín'!K111+'6. Ucayali'!K111)/1000000</f>
        <v>35.780565639999999</v>
      </c>
      <c r="L81" s="175">
        <f>+K81/K82</f>
        <v>0.96410536537087665</v>
      </c>
      <c r="M81" s="190">
        <f>+('3. Amazonas'!M111+'4. Loreto'!M111+'5. San Martín'!M111+'6. Ucayali'!M111)/1000000</f>
        <v>33.049472129999998</v>
      </c>
      <c r="N81" s="175">
        <f>+M81/M82</f>
        <v>0.95533144915895474</v>
      </c>
      <c r="O81" s="222">
        <f>+M81+F81</f>
        <v>64.532189299999999</v>
      </c>
      <c r="P81" s="172"/>
      <c r="R81" s="218" t="s">
        <v>44</v>
      </c>
      <c r="S81" s="219">
        <f t="shared" si="24"/>
        <v>9.7200000000000006</v>
      </c>
      <c r="T81" s="219">
        <f t="shared" si="25"/>
        <v>17.82</v>
      </c>
    </row>
    <row r="82" spans="2:20" x14ac:dyDescent="0.25">
      <c r="B82" s="41"/>
      <c r="C82" s="199" t="s">
        <v>8</v>
      </c>
      <c r="D82" s="194">
        <f>SUM(D76:D81)</f>
        <v>37.827232500000001</v>
      </c>
      <c r="E82" s="197">
        <f>SUM(E76:E81)</f>
        <v>1</v>
      </c>
      <c r="F82" s="194">
        <f>SUM(F76:F81)</f>
        <v>49.817816569999998</v>
      </c>
      <c r="G82" s="197">
        <f>SUM(G76:G81)</f>
        <v>1</v>
      </c>
      <c r="I82" s="207"/>
      <c r="J82" s="199" t="s">
        <v>8</v>
      </c>
      <c r="K82" s="194">
        <f>SUM(K76:K81)</f>
        <v>37.112712909999999</v>
      </c>
      <c r="L82" s="197">
        <f>SUM(L76:L81)</f>
        <v>1</v>
      </c>
      <c r="M82" s="194">
        <f>SUM(M76:M81)</f>
        <v>34.594770390000001</v>
      </c>
      <c r="N82" s="197">
        <f>SUM(N76:N81)</f>
        <v>0.99999999999999989</v>
      </c>
      <c r="O82" s="128">
        <f>+O81/(F82+M82)</f>
        <v>0.76448538806871791</v>
      </c>
      <c r="P82" s="172"/>
      <c r="R82" s="218" t="s">
        <v>46</v>
      </c>
      <c r="S82" s="219">
        <f t="shared" si="24"/>
        <v>63.446251269999998</v>
      </c>
      <c r="T82" s="219">
        <f t="shared" si="25"/>
        <v>64.532189299999999</v>
      </c>
    </row>
    <row r="83" spans="2:20" x14ac:dyDescent="0.25">
      <c r="B83" s="41"/>
      <c r="C83" s="234" t="s">
        <v>98</v>
      </c>
      <c r="D83" s="234"/>
      <c r="E83" s="234"/>
      <c r="F83" s="234"/>
      <c r="G83" s="234"/>
      <c r="I83" s="38"/>
      <c r="J83" s="234" t="s">
        <v>105</v>
      </c>
      <c r="K83" s="234"/>
      <c r="L83" s="234"/>
      <c r="M83" s="234"/>
      <c r="N83" s="234"/>
      <c r="O83" s="42"/>
      <c r="P83" s="9"/>
      <c r="R83" s="218" t="s">
        <v>8</v>
      </c>
      <c r="S83" s="219">
        <f t="shared" si="24"/>
        <v>74.939945410000007</v>
      </c>
      <c r="T83" s="219">
        <f t="shared" si="25"/>
        <v>84.412586959999999</v>
      </c>
    </row>
    <row r="84" spans="2:20" x14ac:dyDescent="0.25">
      <c r="B84" s="4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2"/>
      <c r="P84" s="9"/>
    </row>
    <row r="85" spans="2:20" x14ac:dyDescent="0.2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5"/>
    </row>
  </sheetData>
  <sortState ref="R63:T66">
    <sortCondition descending="1" ref="T63:T66"/>
  </sortState>
  <mergeCells count="44">
    <mergeCell ref="C83:G83"/>
    <mergeCell ref="J83:N83"/>
    <mergeCell ref="B1:O2"/>
    <mergeCell ref="F10:F11"/>
    <mergeCell ref="G10:H10"/>
    <mergeCell ref="I10:J10"/>
    <mergeCell ref="K10:L10"/>
    <mergeCell ref="F17:L17"/>
    <mergeCell ref="D19:E20"/>
    <mergeCell ref="F19:H19"/>
    <mergeCell ref="I19:K19"/>
    <mergeCell ref="L19:L20"/>
    <mergeCell ref="D23:E23"/>
    <mergeCell ref="D24:E24"/>
    <mergeCell ref="D25:E25"/>
    <mergeCell ref="D26:E26"/>
    <mergeCell ref="I61:I62"/>
    <mergeCell ref="I64:O64"/>
    <mergeCell ref="C66:G66"/>
    <mergeCell ref="C69:G69"/>
    <mergeCell ref="J69:N69"/>
    <mergeCell ref="I34:O34"/>
    <mergeCell ref="M19:M20"/>
    <mergeCell ref="N19:N20"/>
    <mergeCell ref="D21:E21"/>
    <mergeCell ref="D22:E22"/>
    <mergeCell ref="D27:E27"/>
    <mergeCell ref="D29:E29"/>
    <mergeCell ref="B53:O54"/>
    <mergeCell ref="D28:E28"/>
    <mergeCell ref="F8:L9"/>
    <mergeCell ref="I63:O63"/>
    <mergeCell ref="C35:G35"/>
    <mergeCell ref="I35:O35"/>
    <mergeCell ref="C36:C37"/>
    <mergeCell ref="D36:E36"/>
    <mergeCell ref="F36:G36"/>
    <mergeCell ref="I36:I37"/>
    <mergeCell ref="J36:L36"/>
    <mergeCell ref="M36:O36"/>
    <mergeCell ref="D30:E30"/>
    <mergeCell ref="D31:N31"/>
    <mergeCell ref="D32:N32"/>
    <mergeCell ref="C34:G3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23"/>
  <sheetViews>
    <sheetView zoomScaleNormal="100" zoomScalePageLayoutView="40" workbookViewId="0">
      <selection activeCell="A7" sqref="A7"/>
    </sheetView>
  </sheetViews>
  <sheetFormatPr baseColWidth="10" defaultColWidth="0" defaultRowHeight="15" x14ac:dyDescent="0.25"/>
  <cols>
    <col min="1" max="1" width="11.7109375" style="19" customWidth="1"/>
    <col min="2" max="15" width="11.7109375" style="23" customWidth="1"/>
    <col min="16" max="16" width="11.7109375" style="19" customWidth="1"/>
    <col min="17" max="16384" width="11.42578125" style="19" hidden="1"/>
  </cols>
  <sheetData>
    <row r="1" spans="1:16" ht="15" customHeight="1" x14ac:dyDescent="0.25">
      <c r="B1" s="272" t="s">
        <v>111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1"/>
    </row>
    <row r="2" spans="1:16" ht="15" customHeight="1" x14ac:dyDescent="0.25"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11"/>
    </row>
    <row r="3" spans="1:16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  <c r="P3" s="22"/>
    </row>
    <row r="4" spans="1:16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6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  <c r="P4" s="22"/>
    </row>
    <row r="5" spans="1:16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  <c r="P5" s="22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B7" s="83" t="s">
        <v>58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</row>
    <row r="8" spans="1:16" ht="15" customHeight="1" x14ac:dyDescent="0.25">
      <c r="B8" s="86"/>
      <c r="C8" s="39"/>
      <c r="D8" s="261" t="s">
        <v>59</v>
      </c>
      <c r="E8" s="261"/>
      <c r="F8" s="261"/>
      <c r="G8" s="261"/>
      <c r="H8" s="261"/>
      <c r="I8" s="261"/>
      <c r="J8" s="261"/>
      <c r="K8" s="261"/>
      <c r="L8" s="261"/>
      <c r="M8" s="39"/>
      <c r="N8" s="39"/>
      <c r="O8" s="87"/>
    </row>
    <row r="9" spans="1:16" x14ac:dyDescent="0.25">
      <c r="B9" s="88"/>
      <c r="C9" s="10"/>
      <c r="D9" s="260" t="s">
        <v>11</v>
      </c>
      <c r="E9" s="260"/>
      <c r="F9" s="260"/>
      <c r="G9" s="260"/>
      <c r="H9" s="260"/>
      <c r="I9" s="260"/>
      <c r="J9" s="260"/>
      <c r="K9" s="260"/>
      <c r="L9" s="260"/>
      <c r="M9" s="39"/>
      <c r="N9" s="39"/>
      <c r="O9" s="87"/>
    </row>
    <row r="10" spans="1:16" x14ac:dyDescent="0.25">
      <c r="B10" s="88"/>
      <c r="C10" s="10"/>
      <c r="D10" s="256" t="s">
        <v>7</v>
      </c>
      <c r="E10" s="262" t="s">
        <v>12</v>
      </c>
      <c r="F10" s="263"/>
      <c r="G10" s="264"/>
      <c r="H10" s="257" t="s">
        <v>13</v>
      </c>
      <c r="I10" s="257"/>
      <c r="J10" s="257"/>
      <c r="K10" s="256" t="s">
        <v>14</v>
      </c>
      <c r="L10" s="256" t="s">
        <v>15</v>
      </c>
      <c r="M10" s="266" t="s">
        <v>16</v>
      </c>
      <c r="N10" s="48"/>
      <c r="O10" s="89"/>
    </row>
    <row r="11" spans="1:16" x14ac:dyDescent="0.25">
      <c r="B11" s="88"/>
      <c r="C11" s="10"/>
      <c r="D11" s="256"/>
      <c r="E11" s="17" t="s">
        <v>17</v>
      </c>
      <c r="F11" s="17" t="s">
        <v>18</v>
      </c>
      <c r="G11" s="17" t="s">
        <v>8</v>
      </c>
      <c r="H11" s="17" t="s">
        <v>17</v>
      </c>
      <c r="I11" s="17" t="s">
        <v>18</v>
      </c>
      <c r="J11" s="17" t="s">
        <v>8</v>
      </c>
      <c r="K11" s="256"/>
      <c r="L11" s="256"/>
      <c r="M11" s="266"/>
      <c r="N11" s="39"/>
      <c r="O11" s="87"/>
    </row>
    <row r="12" spans="1:16" x14ac:dyDescent="0.25">
      <c r="B12" s="88"/>
      <c r="C12" s="10"/>
      <c r="D12" s="27">
        <v>2010</v>
      </c>
      <c r="E12" s="98">
        <v>81832100</v>
      </c>
      <c r="F12" s="98">
        <v>37698995</v>
      </c>
      <c r="G12" s="99">
        <f>+F12+E12</f>
        <v>119531095</v>
      </c>
      <c r="H12" s="98">
        <v>46292427</v>
      </c>
      <c r="I12" s="98">
        <v>25856822</v>
      </c>
      <c r="J12" s="99">
        <f>+I12+H12</f>
        <v>72149249</v>
      </c>
      <c r="K12" s="96">
        <f>+H12/E12</f>
        <v>0.56570009812775179</v>
      </c>
      <c r="L12" s="96">
        <f>+I12/F12</f>
        <v>0.6858756314326151</v>
      </c>
      <c r="M12" s="97">
        <f>+J12/G12</f>
        <v>0.60360234297192705</v>
      </c>
      <c r="N12" s="60"/>
      <c r="O12" s="87"/>
    </row>
    <row r="13" spans="1:16" x14ac:dyDescent="0.25">
      <c r="B13" s="88"/>
      <c r="C13" s="10"/>
      <c r="D13" s="27">
        <v>2011</v>
      </c>
      <c r="E13" s="98">
        <v>61114417</v>
      </c>
      <c r="F13" s="98">
        <v>38792821</v>
      </c>
      <c r="G13" s="99">
        <f t="shared" ref="G13:G20" si="0">+F13+E13</f>
        <v>99907238</v>
      </c>
      <c r="H13" s="98">
        <v>23559270</v>
      </c>
      <c r="I13" s="98">
        <v>21531765</v>
      </c>
      <c r="J13" s="99">
        <f t="shared" ref="J13:J20" si="1">+I13+H13</f>
        <v>45091035</v>
      </c>
      <c r="K13" s="96">
        <f t="shared" ref="K13:L17" si="2">+H13/E13</f>
        <v>0.38549447342351317</v>
      </c>
      <c r="L13" s="96">
        <f t="shared" si="2"/>
        <v>0.55504509455499507</v>
      </c>
      <c r="M13" s="97">
        <f t="shared" ref="M13:M20" si="3">+J13/G13</f>
        <v>0.45132901181794255</v>
      </c>
      <c r="N13" s="39"/>
      <c r="O13" s="87"/>
    </row>
    <row r="14" spans="1:16" x14ac:dyDescent="0.25">
      <c r="B14" s="88"/>
      <c r="C14" s="10"/>
      <c r="D14" s="27">
        <v>2012</v>
      </c>
      <c r="E14" s="98">
        <v>66223285</v>
      </c>
      <c r="F14" s="98">
        <v>49028659</v>
      </c>
      <c r="G14" s="99">
        <f t="shared" si="0"/>
        <v>115251944</v>
      </c>
      <c r="H14" s="98">
        <v>54268866</v>
      </c>
      <c r="I14" s="98">
        <v>31539841</v>
      </c>
      <c r="J14" s="99">
        <f t="shared" si="1"/>
        <v>85808707</v>
      </c>
      <c r="K14" s="96">
        <f t="shared" si="2"/>
        <v>0.81948314705318526</v>
      </c>
      <c r="L14" s="96">
        <f t="shared" si="2"/>
        <v>0.64329397628436058</v>
      </c>
      <c r="M14" s="97">
        <f t="shared" si="3"/>
        <v>0.74453153692574592</v>
      </c>
      <c r="N14" s="39"/>
      <c r="O14" s="87"/>
    </row>
    <row r="15" spans="1:16" x14ac:dyDescent="0.25">
      <c r="B15" s="88"/>
      <c r="C15" s="10"/>
      <c r="D15" s="27">
        <v>2013</v>
      </c>
      <c r="E15" s="98">
        <v>19278959</v>
      </c>
      <c r="F15" s="98">
        <v>46647980</v>
      </c>
      <c r="G15" s="99">
        <f t="shared" si="0"/>
        <v>65926939</v>
      </c>
      <c r="H15" s="98">
        <v>12582967</v>
      </c>
      <c r="I15" s="98">
        <v>26247491</v>
      </c>
      <c r="J15" s="99">
        <f t="shared" si="1"/>
        <v>38830458</v>
      </c>
      <c r="K15" s="96">
        <f t="shared" si="2"/>
        <v>0.65267875718808266</v>
      </c>
      <c r="L15" s="96">
        <f t="shared" si="2"/>
        <v>0.56267154547742471</v>
      </c>
      <c r="M15" s="97">
        <f t="shared" si="3"/>
        <v>0.58899227825517575</v>
      </c>
      <c r="N15" s="39"/>
      <c r="O15" s="87"/>
    </row>
    <row r="16" spans="1:16" x14ac:dyDescent="0.25">
      <c r="B16" s="88"/>
      <c r="C16" s="10"/>
      <c r="D16" s="27">
        <v>2014</v>
      </c>
      <c r="E16" s="98">
        <v>21156806</v>
      </c>
      <c r="F16" s="98">
        <v>95353258</v>
      </c>
      <c r="G16" s="99">
        <f t="shared" si="0"/>
        <v>116510064</v>
      </c>
      <c r="H16" s="98">
        <v>10108921</v>
      </c>
      <c r="I16" s="98">
        <v>57072577</v>
      </c>
      <c r="J16" s="99">
        <f t="shared" si="1"/>
        <v>67181498</v>
      </c>
      <c r="K16" s="96">
        <f t="shared" si="2"/>
        <v>0.4778094103618476</v>
      </c>
      <c r="L16" s="96">
        <f t="shared" si="2"/>
        <v>0.59853830060006974</v>
      </c>
      <c r="M16" s="97">
        <f t="shared" si="3"/>
        <v>0.57661540723211691</v>
      </c>
      <c r="N16" s="39"/>
      <c r="O16" s="87"/>
    </row>
    <row r="17" spans="2:15" x14ac:dyDescent="0.25">
      <c r="B17" s="88"/>
      <c r="C17" s="10"/>
      <c r="D17" s="27">
        <v>2015</v>
      </c>
      <c r="E17" s="98">
        <v>21363346</v>
      </c>
      <c r="F17" s="98">
        <v>93960233</v>
      </c>
      <c r="G17" s="99">
        <f t="shared" si="0"/>
        <v>115323579</v>
      </c>
      <c r="H17" s="98">
        <v>14031098</v>
      </c>
      <c r="I17" s="98">
        <v>50954530</v>
      </c>
      <c r="J17" s="99">
        <f t="shared" si="1"/>
        <v>64985628</v>
      </c>
      <c r="K17" s="96">
        <f t="shared" si="2"/>
        <v>0.65678372666903395</v>
      </c>
      <c r="L17" s="96">
        <f t="shared" si="2"/>
        <v>0.54229888936099169</v>
      </c>
      <c r="M17" s="97">
        <f t="shared" si="3"/>
        <v>0.56350686098633829</v>
      </c>
      <c r="N17" s="39"/>
      <c r="O17" s="87"/>
    </row>
    <row r="18" spans="2:15" x14ac:dyDescent="0.25">
      <c r="B18" s="88"/>
      <c r="C18" s="10"/>
      <c r="D18" s="27">
        <v>2016</v>
      </c>
      <c r="E18" s="98">
        <v>13316674</v>
      </c>
      <c r="F18" s="98">
        <v>84218498</v>
      </c>
      <c r="G18" s="99">
        <f t="shared" si="0"/>
        <v>97535172</v>
      </c>
      <c r="H18" s="98">
        <v>10910861</v>
      </c>
      <c r="I18" s="98">
        <v>55472935</v>
      </c>
      <c r="J18" s="99">
        <f t="shared" si="1"/>
        <v>66383796</v>
      </c>
      <c r="K18" s="96">
        <f t="shared" ref="K18:K20" si="4">+H18/E18</f>
        <v>0.81933829723548091</v>
      </c>
      <c r="L18" s="96">
        <f t="shared" ref="L18:L20" si="5">+I18/F18</f>
        <v>0.65867875012446786</v>
      </c>
      <c r="M18" s="97">
        <f t="shared" si="3"/>
        <v>0.68061392253452935</v>
      </c>
      <c r="N18" s="39"/>
      <c r="O18" s="87"/>
    </row>
    <row r="19" spans="2:15" x14ac:dyDescent="0.25">
      <c r="B19" s="88"/>
      <c r="C19" s="10"/>
      <c r="D19" s="27">
        <v>2017</v>
      </c>
      <c r="E19" s="98">
        <v>7746528</v>
      </c>
      <c r="F19" s="98">
        <v>144959565</v>
      </c>
      <c r="G19" s="99">
        <f t="shared" si="0"/>
        <v>152706093</v>
      </c>
      <c r="H19" s="98">
        <v>3748301</v>
      </c>
      <c r="I19" s="98">
        <v>51746521</v>
      </c>
      <c r="J19" s="99">
        <f t="shared" si="1"/>
        <v>55494822</v>
      </c>
      <c r="K19" s="96">
        <f t="shared" si="4"/>
        <v>0.48386851503021738</v>
      </c>
      <c r="L19" s="96">
        <f t="shared" si="5"/>
        <v>0.35697210460034146</v>
      </c>
      <c r="M19" s="97">
        <f t="shared" si="3"/>
        <v>0.36340935001198676</v>
      </c>
      <c r="N19" s="39"/>
      <c r="O19" s="87"/>
    </row>
    <row r="20" spans="2:15" ht="15" customHeight="1" x14ac:dyDescent="0.25">
      <c r="B20" s="88"/>
      <c r="C20" s="10"/>
      <c r="D20" s="27" t="s">
        <v>60</v>
      </c>
      <c r="E20" s="98">
        <v>3645037</v>
      </c>
      <c r="F20" s="98">
        <v>121975783</v>
      </c>
      <c r="G20" s="99">
        <f t="shared" si="0"/>
        <v>125620820</v>
      </c>
      <c r="H20" s="98">
        <v>302164</v>
      </c>
      <c r="I20" s="98">
        <v>7960960</v>
      </c>
      <c r="J20" s="99">
        <f t="shared" si="1"/>
        <v>8263124</v>
      </c>
      <c r="K20" s="96">
        <f t="shared" si="4"/>
        <v>8.2897375252980965E-2</v>
      </c>
      <c r="L20" s="96">
        <f t="shared" si="5"/>
        <v>6.5266725936901748E-2</v>
      </c>
      <c r="M20" s="97">
        <f t="shared" si="3"/>
        <v>6.5778300125727565E-2</v>
      </c>
      <c r="N20" s="39"/>
      <c r="O20" s="87"/>
    </row>
    <row r="21" spans="2:15" x14ac:dyDescent="0.25">
      <c r="B21" s="88"/>
      <c r="C21" s="10"/>
      <c r="D21" s="50" t="s">
        <v>62</v>
      </c>
      <c r="E21" s="51"/>
      <c r="F21" s="51"/>
      <c r="G21" s="51"/>
      <c r="H21" s="51"/>
      <c r="I21" s="50"/>
      <c r="J21" s="52"/>
      <c r="K21" s="52"/>
      <c r="L21" s="52"/>
      <c r="M21" s="54"/>
      <c r="N21" s="39"/>
      <c r="O21" s="87"/>
    </row>
    <row r="22" spans="2:15" x14ac:dyDescent="0.25">
      <c r="B22" s="86"/>
      <c r="C22" s="55"/>
      <c r="D22" s="232" t="s">
        <v>61</v>
      </c>
      <c r="E22" s="232"/>
      <c r="F22" s="232"/>
      <c r="G22" s="232"/>
      <c r="H22" s="232"/>
      <c r="I22" s="232"/>
      <c r="J22" s="232"/>
      <c r="K22" s="232"/>
      <c r="L22" s="232"/>
      <c r="M22" s="232"/>
      <c r="N22" s="39"/>
      <c r="O22" s="87"/>
    </row>
    <row r="23" spans="2:15" x14ac:dyDescent="0.25">
      <c r="B23" s="90"/>
      <c r="C23" s="91"/>
      <c r="D23" s="91"/>
      <c r="E23" s="91"/>
      <c r="F23" s="91"/>
      <c r="G23" s="91"/>
      <c r="H23" s="92"/>
      <c r="I23" s="92"/>
      <c r="J23" s="93"/>
      <c r="K23" s="93"/>
      <c r="L23" s="93"/>
      <c r="M23" s="93"/>
      <c r="N23" s="93"/>
      <c r="O23" s="94"/>
    </row>
    <row r="24" spans="2:15" x14ac:dyDescent="0.25">
      <c r="B24" s="48"/>
      <c r="C24" s="48"/>
      <c r="D24" s="48"/>
      <c r="E24" s="48"/>
      <c r="F24" s="48"/>
      <c r="G24" s="48"/>
      <c r="H24" s="39"/>
      <c r="I24" s="39"/>
      <c r="J24" s="19"/>
      <c r="K24" s="19"/>
      <c r="L24" s="19"/>
      <c r="M24" s="19"/>
      <c r="N24" s="19"/>
      <c r="O24" s="19"/>
    </row>
    <row r="25" spans="2:15" x14ac:dyDescent="0.25">
      <c r="B25" s="48"/>
      <c r="C25" s="48"/>
      <c r="D25" s="48"/>
      <c r="E25" s="48"/>
      <c r="F25" s="48"/>
      <c r="G25" s="48"/>
      <c r="H25" s="39"/>
      <c r="I25" s="39"/>
      <c r="J25" s="19"/>
      <c r="K25" s="19"/>
      <c r="L25" s="19"/>
      <c r="M25" s="19"/>
      <c r="N25" s="19"/>
      <c r="O25" s="19"/>
    </row>
    <row r="26" spans="2:15" x14ac:dyDescent="0.25">
      <c r="B26" s="83" t="s">
        <v>9</v>
      </c>
      <c r="C26" s="84"/>
      <c r="D26" s="84"/>
      <c r="E26" s="84"/>
      <c r="F26" s="84"/>
      <c r="G26" s="84"/>
      <c r="H26" s="84"/>
      <c r="I26" s="84"/>
      <c r="J26" s="100"/>
      <c r="K26" s="100"/>
      <c r="L26" s="100"/>
      <c r="M26" s="100"/>
      <c r="N26" s="100"/>
      <c r="O26" s="101"/>
    </row>
    <row r="27" spans="2:15" x14ac:dyDescent="0.25">
      <c r="B27" s="24"/>
      <c r="C27" s="39"/>
      <c r="D27" s="39"/>
      <c r="E27" s="258" t="s">
        <v>63</v>
      </c>
      <c r="F27" s="258"/>
      <c r="G27" s="258"/>
      <c r="H27" s="258"/>
      <c r="I27" s="258"/>
      <c r="J27" s="258"/>
      <c r="K27" s="258"/>
      <c r="L27" s="10"/>
      <c r="M27" s="10"/>
      <c r="N27" s="10"/>
      <c r="O27" s="102"/>
    </row>
    <row r="28" spans="2:15" x14ac:dyDescent="0.25">
      <c r="B28" s="24"/>
      <c r="C28" s="26"/>
      <c r="D28" s="26"/>
      <c r="E28" s="265" t="s">
        <v>11</v>
      </c>
      <c r="F28" s="265"/>
      <c r="G28" s="265"/>
      <c r="H28" s="265"/>
      <c r="I28" s="265"/>
      <c r="J28" s="265"/>
      <c r="K28" s="265"/>
      <c r="L28" s="10"/>
      <c r="M28" s="10"/>
      <c r="N28" s="10"/>
      <c r="O28" s="102"/>
    </row>
    <row r="29" spans="2:15" ht="15" customHeight="1" x14ac:dyDescent="0.25">
      <c r="B29" s="24"/>
      <c r="C29" s="26"/>
      <c r="D29" s="26"/>
      <c r="E29" s="267" t="s">
        <v>7</v>
      </c>
      <c r="F29" s="268" t="s">
        <v>19</v>
      </c>
      <c r="G29" s="269"/>
      <c r="H29" s="270"/>
      <c r="I29" s="252" t="s">
        <v>64</v>
      </c>
      <c r="J29" s="253"/>
      <c r="K29" s="254"/>
      <c r="L29" s="10"/>
      <c r="M29" s="10"/>
      <c r="N29" s="10"/>
      <c r="O29" s="102"/>
    </row>
    <row r="30" spans="2:15" x14ac:dyDescent="0.25">
      <c r="B30" s="24"/>
      <c r="C30" s="26"/>
      <c r="D30" s="26"/>
      <c r="E30" s="267"/>
      <c r="F30" s="47" t="s">
        <v>17</v>
      </c>
      <c r="G30" s="47" t="s">
        <v>18</v>
      </c>
      <c r="H30" s="47" t="s">
        <v>8</v>
      </c>
      <c r="I30" s="47" t="s">
        <v>17</v>
      </c>
      <c r="J30" s="47" t="s">
        <v>18</v>
      </c>
      <c r="K30" s="47" t="s">
        <v>8</v>
      </c>
      <c r="L30" s="10"/>
      <c r="M30" s="10"/>
      <c r="N30" s="10"/>
      <c r="O30" s="102"/>
    </row>
    <row r="31" spans="2:15" x14ac:dyDescent="0.25">
      <c r="B31" s="24"/>
      <c r="C31" s="26"/>
      <c r="D31" s="26"/>
      <c r="E31" s="49">
        <v>2010</v>
      </c>
      <c r="F31" s="106">
        <v>354157353</v>
      </c>
      <c r="G31" s="106">
        <v>156484556</v>
      </c>
      <c r="H31" s="107">
        <f>+G31+F31</f>
        <v>510641909</v>
      </c>
      <c r="I31" s="56">
        <f t="shared" ref="I31:I36" si="6">+H12/F31</f>
        <v>0.13071146654972882</v>
      </c>
      <c r="J31" s="56">
        <f t="shared" ref="J31:J36" si="7">+I12/G31</f>
        <v>0.16523561596711181</v>
      </c>
      <c r="K31" s="57">
        <f t="shared" ref="K31:K36" si="8">+J12/H31</f>
        <v>0.14129128010916941</v>
      </c>
      <c r="L31" s="10"/>
      <c r="M31" s="10"/>
      <c r="N31" s="10"/>
      <c r="O31" s="102"/>
    </row>
    <row r="32" spans="2:15" x14ac:dyDescent="0.25">
      <c r="B32" s="24"/>
      <c r="C32" s="26"/>
      <c r="D32" s="26"/>
      <c r="E32" s="49">
        <v>2011</v>
      </c>
      <c r="F32" s="106">
        <v>399904072</v>
      </c>
      <c r="G32" s="106">
        <v>213914827</v>
      </c>
      <c r="H32" s="107">
        <f t="shared" ref="H32:H39" si="9">+G32+F32</f>
        <v>613818899</v>
      </c>
      <c r="I32" s="56">
        <f t="shared" si="6"/>
        <v>5.891230334858906E-2</v>
      </c>
      <c r="J32" s="56">
        <f t="shared" si="7"/>
        <v>0.10065578577215688</v>
      </c>
      <c r="K32" s="57">
        <f t="shared" si="8"/>
        <v>7.3459834934147247E-2</v>
      </c>
      <c r="L32" s="10"/>
      <c r="M32" s="10"/>
      <c r="N32" s="10"/>
      <c r="O32" s="102"/>
    </row>
    <row r="33" spans="2:15" x14ac:dyDescent="0.25">
      <c r="B33" s="24"/>
      <c r="C33" s="26"/>
      <c r="D33" s="26"/>
      <c r="E33" s="49">
        <v>2012</v>
      </c>
      <c r="F33" s="106">
        <v>522246509</v>
      </c>
      <c r="G33" s="106">
        <v>232244509</v>
      </c>
      <c r="H33" s="107">
        <f t="shared" si="9"/>
        <v>754491018</v>
      </c>
      <c r="I33" s="56">
        <f t="shared" si="6"/>
        <v>0.10391427240732402</v>
      </c>
      <c r="J33" s="56">
        <f t="shared" si="7"/>
        <v>0.13580446373438262</v>
      </c>
      <c r="K33" s="57">
        <f t="shared" si="8"/>
        <v>0.1137305878437906</v>
      </c>
      <c r="L33" s="10"/>
      <c r="M33" s="10"/>
      <c r="N33" s="10"/>
      <c r="O33" s="102"/>
    </row>
    <row r="34" spans="2:15" x14ac:dyDescent="0.25">
      <c r="B34" s="24"/>
      <c r="C34" s="26"/>
      <c r="D34" s="26"/>
      <c r="E34" s="49">
        <v>2013</v>
      </c>
      <c r="F34" s="106">
        <v>575577609</v>
      </c>
      <c r="G34" s="106">
        <v>242967849</v>
      </c>
      <c r="H34" s="107">
        <f t="shared" si="9"/>
        <v>818545458</v>
      </c>
      <c r="I34" s="56">
        <f t="shared" si="6"/>
        <v>2.1861460215350386E-2</v>
      </c>
      <c r="J34" s="56">
        <f t="shared" si="7"/>
        <v>0.10802865938036106</v>
      </c>
      <c r="K34" s="57">
        <f t="shared" si="8"/>
        <v>4.7438364748705254E-2</v>
      </c>
      <c r="L34" s="10"/>
      <c r="M34" s="10"/>
      <c r="N34" s="10"/>
      <c r="O34" s="102"/>
    </row>
    <row r="35" spans="2:15" x14ac:dyDescent="0.25">
      <c r="B35" s="24"/>
      <c r="C35" s="26"/>
      <c r="D35" s="26"/>
      <c r="E35" s="49">
        <v>2014</v>
      </c>
      <c r="F35" s="106">
        <v>662665653</v>
      </c>
      <c r="G35" s="106">
        <v>377385860</v>
      </c>
      <c r="H35" s="107">
        <f t="shared" si="9"/>
        <v>1040051513</v>
      </c>
      <c r="I35" s="56">
        <f t="shared" si="6"/>
        <v>1.5254934300933203E-2</v>
      </c>
      <c r="J35" s="56">
        <f t="shared" si="7"/>
        <v>0.15123136039066223</v>
      </c>
      <c r="K35" s="57">
        <f t="shared" si="8"/>
        <v>6.459439475859885E-2</v>
      </c>
      <c r="L35" s="10"/>
      <c r="M35" s="10"/>
      <c r="N35" s="10"/>
      <c r="O35" s="102"/>
    </row>
    <row r="36" spans="2:15" x14ac:dyDescent="0.25">
      <c r="B36" s="24"/>
      <c r="C36" s="26"/>
      <c r="D36" s="26"/>
      <c r="E36" s="49">
        <v>2015</v>
      </c>
      <c r="F36" s="106">
        <v>623797597</v>
      </c>
      <c r="G36" s="106">
        <v>346833011</v>
      </c>
      <c r="H36" s="107">
        <f t="shared" si="9"/>
        <v>970630608</v>
      </c>
      <c r="I36" s="56">
        <f t="shared" si="6"/>
        <v>2.249302989860668E-2</v>
      </c>
      <c r="J36" s="56">
        <f t="shared" si="7"/>
        <v>0.14691372615624526</v>
      </c>
      <c r="K36" s="57">
        <f t="shared" si="8"/>
        <v>6.6951966550801378E-2</v>
      </c>
      <c r="L36" s="39"/>
      <c r="M36" s="58"/>
      <c r="N36" s="39"/>
      <c r="O36" s="87"/>
    </row>
    <row r="37" spans="2:15" x14ac:dyDescent="0.25">
      <c r="B37" s="24"/>
      <c r="C37" s="26"/>
      <c r="D37" s="26"/>
      <c r="E37" s="49">
        <v>2016</v>
      </c>
      <c r="F37" s="106">
        <v>708308578</v>
      </c>
      <c r="G37" s="106">
        <v>343633852</v>
      </c>
      <c r="H37" s="107">
        <f t="shared" si="9"/>
        <v>1051942430</v>
      </c>
      <c r="I37" s="56">
        <f t="shared" ref="I37:I39" si="10">+H18/F37</f>
        <v>1.5404106824187015E-2</v>
      </c>
      <c r="J37" s="56">
        <f t="shared" ref="J37:J39" si="11">+I18/G37</f>
        <v>0.16143035581954249</v>
      </c>
      <c r="K37" s="57">
        <f t="shared" ref="K37:K39" si="12">+J18/H37</f>
        <v>6.3105921110150481E-2</v>
      </c>
      <c r="L37" s="39"/>
      <c r="M37" s="58"/>
      <c r="N37" s="39"/>
      <c r="O37" s="87"/>
    </row>
    <row r="38" spans="2:15" x14ac:dyDescent="0.25">
      <c r="B38" s="24"/>
      <c r="C38" s="26"/>
      <c r="D38" s="26"/>
      <c r="E38" s="49">
        <v>2017</v>
      </c>
      <c r="F38" s="106">
        <v>837715771</v>
      </c>
      <c r="G38" s="106">
        <v>390771722</v>
      </c>
      <c r="H38" s="107">
        <f t="shared" si="9"/>
        <v>1228487493</v>
      </c>
      <c r="I38" s="56">
        <f t="shared" si="10"/>
        <v>4.4744305046633768E-3</v>
      </c>
      <c r="J38" s="56">
        <f t="shared" si="11"/>
        <v>0.13242135519724224</v>
      </c>
      <c r="K38" s="57">
        <f t="shared" si="12"/>
        <v>4.5173290176915133E-2</v>
      </c>
      <c r="L38" s="39"/>
      <c r="M38" s="58"/>
      <c r="N38" s="39"/>
      <c r="O38" s="87"/>
    </row>
    <row r="39" spans="2:15" ht="15" customHeight="1" x14ac:dyDescent="0.25">
      <c r="B39" s="24"/>
      <c r="C39" s="26"/>
      <c r="D39" s="26"/>
      <c r="E39" s="49" t="s">
        <v>60</v>
      </c>
      <c r="F39" s="106">
        <v>177334532</v>
      </c>
      <c r="G39" s="106">
        <v>63585091</v>
      </c>
      <c r="H39" s="107">
        <f t="shared" si="9"/>
        <v>240919623</v>
      </c>
      <c r="I39" s="56">
        <f t="shared" si="10"/>
        <v>1.7039208133472843E-3</v>
      </c>
      <c r="J39" s="56">
        <f t="shared" si="11"/>
        <v>0.12520167660057294</v>
      </c>
      <c r="K39" s="57">
        <f t="shared" si="12"/>
        <v>3.4298260544762683E-2</v>
      </c>
      <c r="L39" s="60"/>
      <c r="M39" s="58"/>
      <c r="N39" s="58"/>
      <c r="O39" s="103"/>
    </row>
    <row r="40" spans="2:15" x14ac:dyDescent="0.25">
      <c r="B40" s="24"/>
      <c r="C40" s="26"/>
      <c r="D40" s="26"/>
      <c r="E40" s="50" t="s">
        <v>62</v>
      </c>
      <c r="F40" s="59"/>
      <c r="G40" s="59"/>
      <c r="H40" s="59"/>
      <c r="I40" s="59"/>
      <c r="J40" s="59"/>
      <c r="K40" s="59"/>
      <c r="L40" s="54"/>
      <c r="M40" s="54"/>
      <c r="N40" s="58"/>
      <c r="O40" s="103"/>
    </row>
    <row r="41" spans="2:15" x14ac:dyDescent="0.25">
      <c r="B41" s="29"/>
      <c r="C41" s="48"/>
      <c r="D41" s="48"/>
      <c r="E41" s="255" t="s">
        <v>20</v>
      </c>
      <c r="F41" s="255"/>
      <c r="G41" s="255"/>
      <c r="H41" s="255"/>
      <c r="I41" s="255"/>
      <c r="J41" s="255"/>
      <c r="K41" s="255"/>
      <c r="L41" s="48"/>
      <c r="M41" s="48"/>
      <c r="N41" s="48"/>
      <c r="O41" s="89"/>
    </row>
    <row r="42" spans="2:15" x14ac:dyDescent="0.25">
      <c r="B42" s="8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7"/>
    </row>
    <row r="43" spans="2:15" ht="15" customHeight="1" x14ac:dyDescent="0.25">
      <c r="B43" s="10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105"/>
    </row>
    <row r="44" spans="2:15" x14ac:dyDescent="0.25">
      <c r="B44" s="39"/>
      <c r="C44" s="46"/>
      <c r="D44" s="46"/>
      <c r="E44" s="46"/>
      <c r="F44" s="46"/>
      <c r="G44" s="46"/>
      <c r="H44" s="46"/>
      <c r="I44" s="46"/>
      <c r="J44" s="39"/>
      <c r="K44" s="46"/>
      <c r="L44" s="46"/>
      <c r="M44" s="46"/>
      <c r="N44" s="46"/>
      <c r="O44" s="46"/>
    </row>
    <row r="45" spans="2:15" x14ac:dyDescent="0.25">
      <c r="B45" s="39"/>
      <c r="C45" s="46"/>
      <c r="D45" s="46"/>
      <c r="E45" s="46"/>
      <c r="F45" s="46"/>
      <c r="G45" s="46"/>
      <c r="H45" s="46"/>
      <c r="I45" s="46"/>
      <c r="J45" s="39"/>
      <c r="K45" s="46"/>
      <c r="L45" s="46"/>
      <c r="M45" s="46"/>
      <c r="N45" s="46"/>
      <c r="O45" s="46"/>
    </row>
    <row r="46" spans="2:15" x14ac:dyDescent="0.25">
      <c r="B46" s="83" t="s">
        <v>10</v>
      </c>
      <c r="C46" s="108"/>
      <c r="D46" s="108"/>
      <c r="E46" s="108"/>
      <c r="F46" s="108"/>
      <c r="G46" s="108"/>
      <c r="H46" s="114"/>
      <c r="I46" s="114"/>
      <c r="J46" s="114"/>
      <c r="K46" s="114"/>
      <c r="L46" s="114"/>
      <c r="M46" s="114"/>
      <c r="N46" s="114"/>
      <c r="O46" s="109"/>
    </row>
    <row r="47" spans="2:15" x14ac:dyDescent="0.25">
      <c r="B47" s="29"/>
      <c r="C47" s="48"/>
      <c r="D47" s="48"/>
      <c r="E47" s="48"/>
      <c r="F47" s="48"/>
      <c r="H47" s="26"/>
      <c r="I47" s="26"/>
      <c r="J47" s="26"/>
      <c r="K47" s="26"/>
      <c r="L47" s="48"/>
      <c r="M47" s="48"/>
      <c r="N47" s="48"/>
      <c r="O47" s="87"/>
    </row>
    <row r="48" spans="2:15" x14ac:dyDescent="0.25">
      <c r="B48" s="29"/>
      <c r="C48" s="258" t="s">
        <v>65</v>
      </c>
      <c r="D48" s="258"/>
      <c r="E48" s="258"/>
      <c r="F48" s="258"/>
      <c r="G48" s="258"/>
      <c r="H48" s="26"/>
      <c r="I48" s="258" t="s">
        <v>67</v>
      </c>
      <c r="J48" s="258"/>
      <c r="K48" s="258"/>
      <c r="L48" s="258"/>
      <c r="M48" s="258"/>
      <c r="N48" s="258"/>
      <c r="O48" s="87"/>
    </row>
    <row r="49" spans="2:15" x14ac:dyDescent="0.25">
      <c r="B49" s="29"/>
      <c r="C49" s="258" t="s">
        <v>11</v>
      </c>
      <c r="D49" s="258"/>
      <c r="E49" s="258"/>
      <c r="F49" s="258"/>
      <c r="G49" s="258"/>
      <c r="H49" s="26"/>
      <c r="I49" s="258" t="s">
        <v>23</v>
      </c>
      <c r="J49" s="258"/>
      <c r="K49" s="258"/>
      <c r="L49" s="258"/>
      <c r="M49" s="258"/>
      <c r="N49" s="258"/>
      <c r="O49" s="87"/>
    </row>
    <row r="50" spans="2:15" x14ac:dyDescent="0.25">
      <c r="B50" s="29"/>
      <c r="C50" s="95" t="s">
        <v>7</v>
      </c>
      <c r="D50" s="95" t="s">
        <v>17</v>
      </c>
      <c r="E50" s="95" t="s">
        <v>18</v>
      </c>
      <c r="F50" s="95" t="s">
        <v>8</v>
      </c>
      <c r="G50" s="95" t="s">
        <v>21</v>
      </c>
      <c r="I50" s="146" t="s">
        <v>26</v>
      </c>
      <c r="J50" s="147"/>
      <c r="K50" s="147">
        <v>2016</v>
      </c>
      <c r="L50" s="148" t="s">
        <v>25</v>
      </c>
      <c r="M50" s="148">
        <v>2017</v>
      </c>
      <c r="N50" s="148" t="s">
        <v>25</v>
      </c>
      <c r="O50" s="87"/>
    </row>
    <row r="51" spans="2:15" x14ac:dyDescent="0.25">
      <c r="B51" s="29"/>
      <c r="C51" s="27">
        <v>2010</v>
      </c>
      <c r="D51" s="143">
        <v>45896281.109999999</v>
      </c>
      <c r="E51" s="143">
        <v>28149178.350000001</v>
      </c>
      <c r="F51" s="143">
        <f>+E51+D51</f>
        <v>74045459.460000008</v>
      </c>
      <c r="G51" s="144">
        <v>0.40043396214550153</v>
      </c>
      <c r="I51" s="112" t="s">
        <v>28</v>
      </c>
      <c r="J51" s="66"/>
      <c r="K51" s="149">
        <f>+K73+K100</f>
        <v>14.989999999999998</v>
      </c>
      <c r="L51" s="150">
        <f>+K51/K53</f>
        <v>3.1481081712657541E-7</v>
      </c>
      <c r="M51" s="149">
        <f>+M73+M100</f>
        <v>0</v>
      </c>
      <c r="N51" s="150">
        <f>+M51/M53</f>
        <v>0</v>
      </c>
      <c r="O51" s="87"/>
    </row>
    <row r="52" spans="2:15" x14ac:dyDescent="0.25">
      <c r="B52" s="29"/>
      <c r="C52" s="27">
        <v>2011</v>
      </c>
      <c r="D52" s="143">
        <v>20448508.120000001</v>
      </c>
      <c r="E52" s="143">
        <v>27554314.059999999</v>
      </c>
      <c r="F52" s="143">
        <f t="shared" ref="F52:F58" si="13">+E52+D52</f>
        <v>48002822.18</v>
      </c>
      <c r="G52" s="144">
        <f>+F52/F51-1</f>
        <v>-0.35171146846713086</v>
      </c>
      <c r="I52" s="112" t="s">
        <v>6</v>
      </c>
      <c r="J52" s="66"/>
      <c r="K52" s="149">
        <f>+K74+K101</f>
        <v>47615883.780000001</v>
      </c>
      <c r="L52" s="150">
        <f>+K52/K53</f>
        <v>0.99999968518918281</v>
      </c>
      <c r="M52" s="149">
        <f>+M74+M101</f>
        <v>121739872.54999998</v>
      </c>
      <c r="N52" s="150">
        <f>+M52/M53</f>
        <v>1</v>
      </c>
      <c r="O52" s="87"/>
    </row>
    <row r="53" spans="2:15" x14ac:dyDescent="0.25">
      <c r="B53" s="29"/>
      <c r="C53" s="27">
        <v>2012</v>
      </c>
      <c r="D53" s="143">
        <v>61928214.640000001</v>
      </c>
      <c r="E53" s="143">
        <v>29968842.48</v>
      </c>
      <c r="F53" s="143">
        <f t="shared" si="13"/>
        <v>91897057.120000005</v>
      </c>
      <c r="G53" s="144">
        <f t="shared" ref="G53:G58" si="14">+F53/F52-1</f>
        <v>0.91440946483117802</v>
      </c>
      <c r="I53" s="138" t="s">
        <v>8</v>
      </c>
      <c r="J53" s="77"/>
      <c r="K53" s="151">
        <f>+K75+K102</f>
        <v>47615898.770000003</v>
      </c>
      <c r="L53" s="152">
        <f>+L52+L51</f>
        <v>0.99999999999999989</v>
      </c>
      <c r="M53" s="151">
        <f>+M75+M102</f>
        <v>121739872.54999998</v>
      </c>
      <c r="N53" s="152">
        <f>+N52+N51</f>
        <v>1</v>
      </c>
      <c r="O53" s="87"/>
    </row>
    <row r="54" spans="2:15" x14ac:dyDescent="0.25">
      <c r="B54" s="29"/>
      <c r="C54" s="27">
        <v>2013</v>
      </c>
      <c r="D54" s="143">
        <v>6212834.7699999996</v>
      </c>
      <c r="E54" s="143">
        <v>31508021.41</v>
      </c>
      <c r="F54" s="143">
        <f t="shared" si="13"/>
        <v>37720856.18</v>
      </c>
      <c r="G54" s="145">
        <f t="shared" si="14"/>
        <v>-0.58953140217815936</v>
      </c>
      <c r="H54" s="26"/>
      <c r="I54" s="38"/>
      <c r="J54" s="38"/>
      <c r="K54" s="38"/>
      <c r="L54" s="38"/>
      <c r="M54" s="38"/>
      <c r="N54" s="38"/>
      <c r="O54" s="87"/>
    </row>
    <row r="55" spans="2:15" x14ac:dyDescent="0.25">
      <c r="B55" s="29"/>
      <c r="C55" s="27">
        <v>2014</v>
      </c>
      <c r="D55" s="143">
        <v>14575485.130000001</v>
      </c>
      <c r="E55" s="143">
        <v>69355518.260000005</v>
      </c>
      <c r="F55" s="143">
        <f t="shared" si="13"/>
        <v>83931003.390000001</v>
      </c>
      <c r="G55" s="145">
        <f t="shared" si="14"/>
        <v>1.2250556294239447</v>
      </c>
      <c r="H55" s="26"/>
      <c r="I55" s="38"/>
      <c r="J55" s="117"/>
      <c r="K55" s="117"/>
      <c r="L55" s="38"/>
      <c r="M55" s="38"/>
      <c r="N55" s="38"/>
      <c r="O55" s="87"/>
    </row>
    <row r="56" spans="2:15" x14ac:dyDescent="0.25">
      <c r="B56" s="24"/>
      <c r="C56" s="27">
        <v>2015</v>
      </c>
      <c r="D56" s="143">
        <v>10249706.76</v>
      </c>
      <c r="E56" s="143">
        <v>60287467.509999998</v>
      </c>
      <c r="F56" s="143">
        <f t="shared" si="13"/>
        <v>70537174.269999996</v>
      </c>
      <c r="G56" s="144">
        <f t="shared" si="14"/>
        <v>-0.1595814249683547</v>
      </c>
      <c r="I56" s="153" t="s">
        <v>34</v>
      </c>
      <c r="J56" s="80"/>
      <c r="K56" s="79">
        <v>2016</v>
      </c>
      <c r="L56" s="47" t="s">
        <v>25</v>
      </c>
      <c r="M56" s="47">
        <v>2017</v>
      </c>
      <c r="N56" s="47" t="s">
        <v>25</v>
      </c>
      <c r="O56" s="42"/>
    </row>
    <row r="57" spans="2:15" x14ac:dyDescent="0.25">
      <c r="B57" s="24"/>
      <c r="C57" s="27">
        <v>2016</v>
      </c>
      <c r="D57" s="143">
        <f>+E92</f>
        <v>5272513.8</v>
      </c>
      <c r="E57" s="143">
        <f>+E119</f>
        <v>42343384.970000006</v>
      </c>
      <c r="F57" s="143">
        <f t="shared" si="13"/>
        <v>47615898.770000003</v>
      </c>
      <c r="G57" s="144">
        <f t="shared" si="14"/>
        <v>-0.32495312914382779</v>
      </c>
      <c r="I57" s="139" t="s">
        <v>36</v>
      </c>
      <c r="J57" s="140"/>
      <c r="K57" s="149">
        <f>+K79+K106</f>
        <v>0</v>
      </c>
      <c r="L57" s="150">
        <f t="shared" ref="L57:L63" si="15">+K57/K$63</f>
        <v>0</v>
      </c>
      <c r="M57" s="149">
        <f>+M79+M106</f>
        <v>0</v>
      </c>
      <c r="N57" s="150" t="e">
        <f t="shared" ref="N57:N63" si="16">+M57/M$63</f>
        <v>#DIV/0!</v>
      </c>
      <c r="O57" s="42"/>
    </row>
    <row r="58" spans="2:15" x14ac:dyDescent="0.25">
      <c r="B58" s="116"/>
      <c r="C58" s="27">
        <v>2017</v>
      </c>
      <c r="D58" s="143">
        <f>+G92</f>
        <v>6039095.9900000002</v>
      </c>
      <c r="E58" s="143">
        <f>+G119</f>
        <v>115700776.55999999</v>
      </c>
      <c r="F58" s="143">
        <f t="shared" si="13"/>
        <v>121739872.54999998</v>
      </c>
      <c r="G58" s="144">
        <f t="shared" si="14"/>
        <v>1.5567063878819645</v>
      </c>
      <c r="H58" s="19"/>
      <c r="I58" s="141" t="s">
        <v>38</v>
      </c>
      <c r="J58" s="142"/>
      <c r="K58" s="149">
        <f>+K80+K107</f>
        <v>0</v>
      </c>
      <c r="L58" s="150">
        <f t="shared" si="15"/>
        <v>0</v>
      </c>
      <c r="M58" s="149">
        <f>+M80+M107</f>
        <v>0</v>
      </c>
      <c r="N58" s="150" t="e">
        <f t="shared" si="16"/>
        <v>#DIV/0!</v>
      </c>
      <c r="O58" s="42"/>
    </row>
    <row r="59" spans="2:15" x14ac:dyDescent="0.25">
      <c r="B59" s="116"/>
      <c r="C59" s="255" t="s">
        <v>22</v>
      </c>
      <c r="D59" s="255"/>
      <c r="E59" s="255"/>
      <c r="F59" s="255"/>
      <c r="G59" s="255"/>
      <c r="H59" s="19"/>
      <c r="I59" s="139" t="s">
        <v>40</v>
      </c>
      <c r="J59" s="140"/>
      <c r="K59" s="149">
        <f>+K81+K108</f>
        <v>14.989999999999998</v>
      </c>
      <c r="L59" s="150">
        <f t="shared" si="15"/>
        <v>1</v>
      </c>
      <c r="M59" s="149">
        <f>+M81+M108</f>
        <v>0</v>
      </c>
      <c r="N59" s="150" t="e">
        <f t="shared" si="16"/>
        <v>#DIV/0!</v>
      </c>
      <c r="O59" s="42"/>
    </row>
    <row r="60" spans="2:15" x14ac:dyDescent="0.25">
      <c r="B60" s="116"/>
      <c r="C60" s="53"/>
      <c r="D60" s="53"/>
      <c r="E60" s="53"/>
      <c r="F60" s="53"/>
      <c r="G60" s="53"/>
      <c r="H60" s="19"/>
      <c r="I60" s="112" t="s">
        <v>42</v>
      </c>
      <c r="J60" s="66"/>
      <c r="K60" s="149">
        <f>+K82+K109</f>
        <v>0</v>
      </c>
      <c r="L60" s="150">
        <f t="shared" si="15"/>
        <v>0</v>
      </c>
      <c r="M60" s="149">
        <f>+M82+M109</f>
        <v>0</v>
      </c>
      <c r="N60" s="150" t="e">
        <f t="shared" si="16"/>
        <v>#DIV/0!</v>
      </c>
      <c r="O60" s="42"/>
    </row>
    <row r="61" spans="2:15" x14ac:dyDescent="0.25">
      <c r="B61" s="116"/>
      <c r="C61" s="53"/>
      <c r="D61" s="53"/>
      <c r="E61" s="53"/>
      <c r="F61" s="53"/>
      <c r="G61" s="53"/>
      <c r="H61" s="19"/>
      <c r="I61" s="112" t="s">
        <v>46</v>
      </c>
      <c r="J61" s="66"/>
      <c r="K61" s="149">
        <f>+K84+K111</f>
        <v>0</v>
      </c>
      <c r="L61" s="150">
        <f t="shared" si="15"/>
        <v>0</v>
      </c>
      <c r="M61" s="149">
        <f>+M84+M111</f>
        <v>0</v>
      </c>
      <c r="N61" s="150" t="e">
        <f t="shared" si="16"/>
        <v>#DIV/0!</v>
      </c>
      <c r="O61" s="42"/>
    </row>
    <row r="62" spans="2:15" x14ac:dyDescent="0.25">
      <c r="B62" s="116"/>
      <c r="C62" s="53"/>
      <c r="D62" s="53"/>
      <c r="E62" s="53"/>
      <c r="F62" s="53"/>
      <c r="G62" s="53"/>
      <c r="H62" s="19"/>
      <c r="I62" s="112" t="s">
        <v>44</v>
      </c>
      <c r="J62" s="66"/>
      <c r="K62" s="106">
        <f>+K83+K110</f>
        <v>0</v>
      </c>
      <c r="L62" s="75">
        <f t="shared" si="15"/>
        <v>0</v>
      </c>
      <c r="M62" s="106">
        <f>+M83+M110</f>
        <v>0</v>
      </c>
      <c r="N62" s="75" t="e">
        <f t="shared" si="16"/>
        <v>#DIV/0!</v>
      </c>
      <c r="O62" s="42"/>
    </row>
    <row r="63" spans="2:15" x14ac:dyDescent="0.25">
      <c r="B63" s="116"/>
      <c r="C63" s="53"/>
      <c r="D63" s="53"/>
      <c r="E63" s="53"/>
      <c r="F63" s="53"/>
      <c r="G63" s="53"/>
      <c r="H63" s="19"/>
      <c r="I63" s="138" t="s">
        <v>8</v>
      </c>
      <c r="J63" s="77"/>
      <c r="K63" s="151">
        <f>SUM(K57:K62)</f>
        <v>14.989999999999998</v>
      </c>
      <c r="L63" s="152">
        <f t="shared" si="15"/>
        <v>1</v>
      </c>
      <c r="M63" s="151">
        <f>SUM(M57:M62)</f>
        <v>0</v>
      </c>
      <c r="N63" s="152" t="e">
        <f t="shared" si="16"/>
        <v>#DIV/0!</v>
      </c>
      <c r="O63" s="42"/>
    </row>
    <row r="64" spans="2:15" x14ac:dyDescent="0.25">
      <c r="B64" s="116"/>
      <c r="C64" s="53"/>
      <c r="D64" s="53"/>
      <c r="E64" s="53"/>
      <c r="F64" s="53"/>
      <c r="G64" s="53"/>
      <c r="H64" s="10"/>
      <c r="I64" s="255" t="s">
        <v>68</v>
      </c>
      <c r="J64" s="255"/>
      <c r="K64" s="255"/>
      <c r="L64" s="255"/>
      <c r="M64" s="255"/>
      <c r="N64" s="255"/>
      <c r="O64" s="42"/>
    </row>
    <row r="65" spans="2:15" x14ac:dyDescent="0.25">
      <c r="B65" s="116"/>
      <c r="C65" s="53"/>
      <c r="D65" s="53"/>
      <c r="E65" s="53"/>
      <c r="F65" s="53"/>
      <c r="G65" s="53"/>
      <c r="H65" s="19"/>
      <c r="I65" s="19"/>
      <c r="J65" s="19"/>
      <c r="K65" s="19"/>
      <c r="L65" s="38"/>
      <c r="M65" s="38"/>
      <c r="N65" s="38"/>
      <c r="O65" s="42"/>
    </row>
    <row r="66" spans="2:15" x14ac:dyDescent="0.25">
      <c r="B66" s="118"/>
      <c r="C66" s="119"/>
      <c r="D66" s="119"/>
      <c r="E66" s="119"/>
      <c r="F66" s="119"/>
      <c r="G66" s="119"/>
      <c r="H66" s="120"/>
      <c r="I66" s="120"/>
      <c r="J66" s="120"/>
      <c r="K66" s="120"/>
      <c r="L66" s="44"/>
      <c r="M66" s="44"/>
      <c r="N66" s="44"/>
      <c r="O66" s="45"/>
    </row>
    <row r="67" spans="2:15" x14ac:dyDescent="0.25">
      <c r="B67" s="117"/>
      <c r="C67" s="117"/>
      <c r="D67" s="117"/>
      <c r="E67" s="117"/>
      <c r="F67" s="117"/>
      <c r="G67" s="117"/>
      <c r="H67" s="121"/>
      <c r="I67" s="121"/>
      <c r="J67" s="121"/>
      <c r="K67" s="121"/>
      <c r="L67" s="38"/>
      <c r="M67" s="38"/>
      <c r="N67" s="38"/>
      <c r="O67" s="38"/>
    </row>
    <row r="68" spans="2:15" x14ac:dyDescent="0.25">
      <c r="B68" s="117"/>
      <c r="C68" s="117"/>
      <c r="D68" s="117"/>
      <c r="E68" s="117"/>
      <c r="F68" s="117"/>
      <c r="G68" s="117"/>
      <c r="H68" s="121"/>
      <c r="I68" s="121"/>
      <c r="J68" s="121"/>
      <c r="K68" s="121"/>
      <c r="L68" s="38"/>
      <c r="M68" s="38"/>
      <c r="N68" s="38"/>
      <c r="O68" s="38"/>
    </row>
    <row r="69" spans="2:15" x14ac:dyDescent="0.25">
      <c r="B69" s="158" t="s">
        <v>71</v>
      </c>
      <c r="C69" s="159"/>
      <c r="D69" s="159"/>
      <c r="E69" s="159"/>
      <c r="F69" s="159"/>
      <c r="G69" s="159"/>
      <c r="H69" s="115"/>
      <c r="I69" s="115"/>
      <c r="J69" s="115"/>
      <c r="K69" s="115"/>
      <c r="L69" s="122"/>
      <c r="M69" s="122"/>
      <c r="N69" s="122"/>
      <c r="O69" s="123"/>
    </row>
    <row r="70" spans="2:15" x14ac:dyDescent="0.25">
      <c r="B70" s="155" t="s">
        <v>70</v>
      </c>
      <c r="C70" s="156"/>
      <c r="D70" s="156"/>
      <c r="E70" s="157"/>
      <c r="F70" s="157"/>
      <c r="G70" s="157"/>
      <c r="H70" s="121"/>
      <c r="I70" s="121"/>
      <c r="J70" s="121"/>
      <c r="K70" s="121"/>
      <c r="L70" s="38"/>
      <c r="M70" s="38"/>
      <c r="N70" s="38"/>
      <c r="O70" s="42"/>
    </row>
    <row r="71" spans="2:15" x14ac:dyDescent="0.25">
      <c r="B71" s="29" t="s">
        <v>23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2"/>
    </row>
    <row r="72" spans="2:15" x14ac:dyDescent="0.25">
      <c r="B72" s="110" t="s">
        <v>24</v>
      </c>
      <c r="C72" s="63"/>
      <c r="D72" s="64"/>
      <c r="E72" s="47">
        <v>2016</v>
      </c>
      <c r="F72" s="47" t="s">
        <v>25</v>
      </c>
      <c r="G72" s="47">
        <v>2017</v>
      </c>
      <c r="H72" s="47" t="s">
        <v>25</v>
      </c>
      <c r="I72" s="38"/>
      <c r="J72" s="47" t="s">
        <v>26</v>
      </c>
      <c r="K72" s="47">
        <v>2016</v>
      </c>
      <c r="L72" s="47" t="s">
        <v>25</v>
      </c>
      <c r="M72" s="47">
        <v>2017</v>
      </c>
      <c r="N72" s="47" t="s">
        <v>25</v>
      </c>
      <c r="O72" s="42"/>
    </row>
    <row r="73" spans="2:15" x14ac:dyDescent="0.25">
      <c r="B73" s="111" t="s">
        <v>27</v>
      </c>
      <c r="C73" s="65"/>
      <c r="D73" s="66"/>
      <c r="E73" s="160"/>
      <c r="F73" s="67" t="str">
        <f t="shared" ref="F73:F91" si="17">+IF(E73="","",+E73/E$92)</f>
        <v/>
      </c>
      <c r="G73" s="160"/>
      <c r="H73" s="67" t="str">
        <f t="shared" ref="H73:H91" si="18">+IF(G73="","",+G73/G$92)</f>
        <v/>
      </c>
      <c r="I73" s="38"/>
      <c r="J73" s="68" t="s">
        <v>28</v>
      </c>
      <c r="K73" s="69">
        <f>+SUM(E73:E81)</f>
        <v>4.04</v>
      </c>
      <c r="L73" s="62">
        <f>+K73/K75</f>
        <v>7.6623791861862932E-7</v>
      </c>
      <c r="M73" s="69">
        <f>+SUM(G73:G81)</f>
        <v>0</v>
      </c>
      <c r="N73" s="62">
        <f>+M73/M75</f>
        <v>0</v>
      </c>
      <c r="O73" s="42"/>
    </row>
    <row r="74" spans="2:15" x14ac:dyDescent="0.25">
      <c r="B74" s="111" t="s">
        <v>29</v>
      </c>
      <c r="C74" s="65"/>
      <c r="D74" s="66"/>
      <c r="E74" s="160"/>
      <c r="F74" s="67" t="str">
        <f t="shared" si="17"/>
        <v/>
      </c>
      <c r="G74" s="160"/>
      <c r="H74" s="67" t="str">
        <f t="shared" si="18"/>
        <v/>
      </c>
      <c r="I74" s="38"/>
      <c r="J74" s="61" t="s">
        <v>6</v>
      </c>
      <c r="K74" s="69">
        <f>+SUM(E82:E91)</f>
        <v>5272509.76</v>
      </c>
      <c r="L74" s="62">
        <f>+K74/K75</f>
        <v>0.99999923376208133</v>
      </c>
      <c r="M74" s="69">
        <f>+SUM(G82:G91)</f>
        <v>6039095.9900000002</v>
      </c>
      <c r="N74" s="62">
        <f>+M74/M75</f>
        <v>1</v>
      </c>
      <c r="O74" s="42"/>
    </row>
    <row r="75" spans="2:15" x14ac:dyDescent="0.25">
      <c r="B75" s="111" t="s">
        <v>30</v>
      </c>
      <c r="C75" s="65"/>
      <c r="D75" s="66"/>
      <c r="E75" s="160"/>
      <c r="F75" s="67" t="str">
        <f t="shared" si="17"/>
        <v/>
      </c>
      <c r="G75" s="160"/>
      <c r="H75" s="67" t="str">
        <f t="shared" si="18"/>
        <v/>
      </c>
      <c r="I75" s="38"/>
      <c r="J75" s="70" t="s">
        <v>8</v>
      </c>
      <c r="K75" s="71">
        <f>SUM(K73:K74)</f>
        <v>5272513.8</v>
      </c>
      <c r="L75" s="72">
        <f>+L74+L73</f>
        <v>1</v>
      </c>
      <c r="M75" s="71">
        <f>SUM(M73:M74)</f>
        <v>6039095.9900000002</v>
      </c>
      <c r="N75" s="72">
        <f>+N74+N73</f>
        <v>1</v>
      </c>
      <c r="O75" s="42"/>
    </row>
    <row r="76" spans="2:15" x14ac:dyDescent="0.25">
      <c r="B76" s="111" t="s">
        <v>31</v>
      </c>
      <c r="C76" s="65"/>
      <c r="D76" s="66"/>
      <c r="E76" s="160">
        <v>4.04</v>
      </c>
      <c r="F76" s="67">
        <f t="shared" si="17"/>
        <v>7.6623791861862932E-7</v>
      </c>
      <c r="G76" s="160"/>
      <c r="H76" s="67" t="str">
        <f t="shared" si="18"/>
        <v/>
      </c>
      <c r="I76" s="38"/>
      <c r="J76" s="38"/>
      <c r="K76" s="38"/>
      <c r="L76" s="38"/>
      <c r="M76" s="38"/>
      <c r="N76" s="38"/>
      <c r="O76" s="42"/>
    </row>
    <row r="77" spans="2:15" x14ac:dyDescent="0.25">
      <c r="B77" s="111" t="s">
        <v>32</v>
      </c>
      <c r="C77" s="65"/>
      <c r="D77" s="66"/>
      <c r="E77" s="160"/>
      <c r="F77" s="67" t="str">
        <f t="shared" si="17"/>
        <v/>
      </c>
      <c r="G77" s="160"/>
      <c r="H77" s="67" t="str">
        <f t="shared" si="18"/>
        <v/>
      </c>
      <c r="I77" s="38"/>
      <c r="J77" s="38"/>
      <c r="K77" s="117"/>
      <c r="L77" s="117"/>
      <c r="M77" s="38"/>
      <c r="N77" s="38"/>
      <c r="O77" s="42"/>
    </row>
    <row r="78" spans="2:15" x14ac:dyDescent="0.25">
      <c r="B78" s="111" t="s">
        <v>33</v>
      </c>
      <c r="C78" s="65"/>
      <c r="D78" s="66"/>
      <c r="E78" s="160"/>
      <c r="F78" s="67" t="str">
        <f t="shared" si="17"/>
        <v/>
      </c>
      <c r="G78" s="160"/>
      <c r="H78" s="67" t="str">
        <f t="shared" si="18"/>
        <v/>
      </c>
      <c r="I78" s="38"/>
      <c r="J78" s="73" t="s">
        <v>34</v>
      </c>
      <c r="K78" s="47">
        <v>2016</v>
      </c>
      <c r="L78" s="47" t="s">
        <v>25</v>
      </c>
      <c r="M78" s="47">
        <v>2017</v>
      </c>
      <c r="N78" s="47" t="s">
        <v>25</v>
      </c>
      <c r="O78" s="42"/>
    </row>
    <row r="79" spans="2:15" x14ac:dyDescent="0.25">
      <c r="B79" s="112" t="s">
        <v>35</v>
      </c>
      <c r="C79" s="65"/>
      <c r="D79" s="66"/>
      <c r="E79" s="160"/>
      <c r="F79" s="67" t="str">
        <f t="shared" si="17"/>
        <v/>
      </c>
      <c r="G79" s="160"/>
      <c r="H79" s="67" t="str">
        <f t="shared" si="18"/>
        <v/>
      </c>
      <c r="I79" s="38"/>
      <c r="J79" s="74" t="s">
        <v>36</v>
      </c>
      <c r="K79" s="69">
        <f>+E73+E74</f>
        <v>0</v>
      </c>
      <c r="L79" s="62">
        <f>+K79/K$85</f>
        <v>0</v>
      </c>
      <c r="M79" s="69">
        <f>+G73+G74</f>
        <v>0</v>
      </c>
      <c r="N79" s="62" t="e">
        <f t="shared" ref="N79:N85" si="19">+M79/M$85</f>
        <v>#DIV/0!</v>
      </c>
      <c r="O79" s="42"/>
    </row>
    <row r="80" spans="2:15" x14ac:dyDescent="0.25">
      <c r="B80" s="111" t="s">
        <v>37</v>
      </c>
      <c r="C80" s="65"/>
      <c r="D80" s="66"/>
      <c r="E80" s="160"/>
      <c r="F80" s="67" t="str">
        <f t="shared" si="17"/>
        <v/>
      </c>
      <c r="G80" s="160"/>
      <c r="H80" s="67" t="str">
        <f t="shared" si="18"/>
        <v/>
      </c>
      <c r="I80" s="38"/>
      <c r="J80" s="74" t="s">
        <v>38</v>
      </c>
      <c r="K80" s="69">
        <f>+E75</f>
        <v>0</v>
      </c>
      <c r="L80" s="62">
        <f t="shared" ref="L80:L85" si="20">+K80/K$85</f>
        <v>0</v>
      </c>
      <c r="M80" s="69">
        <f>+G75</f>
        <v>0</v>
      </c>
      <c r="N80" s="62" t="e">
        <f t="shared" si="19"/>
        <v>#DIV/0!</v>
      </c>
      <c r="O80" s="42"/>
    </row>
    <row r="81" spans="2:15" x14ac:dyDescent="0.25">
      <c r="B81" s="111" t="s">
        <v>39</v>
      </c>
      <c r="C81" s="65"/>
      <c r="D81" s="66"/>
      <c r="E81" s="160"/>
      <c r="F81" s="67" t="str">
        <f t="shared" si="17"/>
        <v/>
      </c>
      <c r="G81" s="160"/>
      <c r="H81" s="67" t="str">
        <f t="shared" si="18"/>
        <v/>
      </c>
      <c r="I81" s="38"/>
      <c r="J81" s="74" t="s">
        <v>40</v>
      </c>
      <c r="K81" s="69">
        <f>+E76</f>
        <v>4.04</v>
      </c>
      <c r="L81" s="62">
        <f t="shared" si="20"/>
        <v>1</v>
      </c>
      <c r="M81" s="69">
        <f>+G76</f>
        <v>0</v>
      </c>
      <c r="N81" s="62" t="e">
        <f t="shared" si="19"/>
        <v>#DIV/0!</v>
      </c>
      <c r="O81" s="42"/>
    </row>
    <row r="82" spans="2:15" x14ac:dyDescent="0.25">
      <c r="B82" s="111" t="s">
        <v>41</v>
      </c>
      <c r="C82" s="65"/>
      <c r="D82" s="66"/>
      <c r="E82" s="160"/>
      <c r="F82" s="67" t="str">
        <f t="shared" si="17"/>
        <v/>
      </c>
      <c r="G82" s="160"/>
      <c r="H82" s="67" t="str">
        <f t="shared" si="18"/>
        <v/>
      </c>
      <c r="I82" s="38"/>
      <c r="J82" s="74" t="s">
        <v>42</v>
      </c>
      <c r="K82" s="69">
        <f>+E77+E78</f>
        <v>0</v>
      </c>
      <c r="L82" s="62">
        <f t="shared" si="20"/>
        <v>0</v>
      </c>
      <c r="M82" s="69">
        <f>+G77+G78</f>
        <v>0</v>
      </c>
      <c r="N82" s="62" t="e">
        <f t="shared" si="19"/>
        <v>#DIV/0!</v>
      </c>
      <c r="O82" s="42"/>
    </row>
    <row r="83" spans="2:15" x14ac:dyDescent="0.25">
      <c r="B83" s="111" t="s">
        <v>43</v>
      </c>
      <c r="C83" s="65"/>
      <c r="D83" s="66"/>
      <c r="E83" s="160"/>
      <c r="F83" s="67" t="str">
        <f t="shared" si="17"/>
        <v/>
      </c>
      <c r="G83" s="160"/>
      <c r="H83" s="67" t="str">
        <f t="shared" si="18"/>
        <v/>
      </c>
      <c r="I83" s="38"/>
      <c r="J83" s="75" t="s">
        <v>44</v>
      </c>
      <c r="K83" s="69">
        <f>+E79</f>
        <v>0</v>
      </c>
      <c r="L83" s="62">
        <f t="shared" si="20"/>
        <v>0</v>
      </c>
      <c r="M83" s="69">
        <f>+G79</f>
        <v>0</v>
      </c>
      <c r="N83" s="62" t="e">
        <f t="shared" si="19"/>
        <v>#DIV/0!</v>
      </c>
      <c r="O83" s="42"/>
    </row>
    <row r="84" spans="2:15" ht="15" customHeight="1" x14ac:dyDescent="0.25">
      <c r="B84" s="112" t="s">
        <v>45</v>
      </c>
      <c r="C84" s="65"/>
      <c r="D84" s="66"/>
      <c r="E84" s="160"/>
      <c r="F84" s="67" t="str">
        <f t="shared" si="17"/>
        <v/>
      </c>
      <c r="G84" s="160"/>
      <c r="H84" s="67" t="str">
        <f t="shared" si="18"/>
        <v/>
      </c>
      <c r="I84" s="38"/>
      <c r="J84" s="74" t="s">
        <v>46</v>
      </c>
      <c r="K84" s="69">
        <f>+E80+E81</f>
        <v>0</v>
      </c>
      <c r="L84" s="62">
        <f t="shared" si="20"/>
        <v>0</v>
      </c>
      <c r="M84" s="69">
        <f>+G80+G81</f>
        <v>0</v>
      </c>
      <c r="N84" s="62" t="e">
        <f t="shared" si="19"/>
        <v>#DIV/0!</v>
      </c>
      <c r="O84" s="42"/>
    </row>
    <row r="85" spans="2:15" x14ac:dyDescent="0.25">
      <c r="B85" s="112" t="s">
        <v>47</v>
      </c>
      <c r="C85" s="65"/>
      <c r="D85" s="66"/>
      <c r="E85" s="160"/>
      <c r="F85" s="67" t="str">
        <f t="shared" si="17"/>
        <v/>
      </c>
      <c r="G85" s="160"/>
      <c r="H85" s="67" t="str">
        <f t="shared" si="18"/>
        <v/>
      </c>
      <c r="I85" s="38"/>
      <c r="J85" s="70" t="s">
        <v>8</v>
      </c>
      <c r="K85" s="71">
        <f>SUM(K79:K84)</f>
        <v>4.04</v>
      </c>
      <c r="L85" s="72">
        <f t="shared" si="20"/>
        <v>1</v>
      </c>
      <c r="M85" s="71">
        <f>SUM(M79:M84)</f>
        <v>0</v>
      </c>
      <c r="N85" s="72" t="e">
        <f t="shared" si="19"/>
        <v>#DIV/0!</v>
      </c>
      <c r="O85" s="42"/>
    </row>
    <row r="86" spans="2:15" x14ac:dyDescent="0.25">
      <c r="B86" s="111" t="s">
        <v>48</v>
      </c>
      <c r="C86" s="65"/>
      <c r="D86" s="66"/>
      <c r="E86" s="160"/>
      <c r="F86" s="67" t="str">
        <f t="shared" si="17"/>
        <v/>
      </c>
      <c r="G86" s="160"/>
      <c r="H86" s="67" t="str">
        <f t="shared" si="18"/>
        <v/>
      </c>
      <c r="I86" s="38"/>
      <c r="J86" s="38"/>
      <c r="K86" s="38"/>
      <c r="L86" s="38"/>
      <c r="M86" s="38"/>
      <c r="N86" s="38"/>
      <c r="O86" s="42"/>
    </row>
    <row r="87" spans="2:15" x14ac:dyDescent="0.25">
      <c r="B87" s="111" t="s">
        <v>49</v>
      </c>
      <c r="C87" s="65"/>
      <c r="D87" s="66"/>
      <c r="E87" s="160"/>
      <c r="F87" s="67" t="str">
        <f t="shared" si="17"/>
        <v/>
      </c>
      <c r="G87" s="160"/>
      <c r="H87" s="67" t="str">
        <f t="shared" si="18"/>
        <v/>
      </c>
      <c r="I87" s="38"/>
      <c r="J87" s="38"/>
      <c r="K87" s="38"/>
      <c r="L87" s="38"/>
      <c r="M87" s="38"/>
      <c r="N87" s="38"/>
      <c r="O87" s="42"/>
    </row>
    <row r="88" spans="2:15" x14ac:dyDescent="0.25">
      <c r="B88" s="111" t="s">
        <v>50</v>
      </c>
      <c r="C88" s="65"/>
      <c r="D88" s="66"/>
      <c r="E88" s="160">
        <v>5272500</v>
      </c>
      <c r="F88" s="67">
        <f t="shared" si="17"/>
        <v>0.99999738265265425</v>
      </c>
      <c r="G88" s="160">
        <v>6039086</v>
      </c>
      <c r="H88" s="67">
        <f t="shared" si="18"/>
        <v>0.9999983457789019</v>
      </c>
      <c r="I88" s="38"/>
      <c r="J88" s="38"/>
      <c r="K88" s="38"/>
      <c r="L88" s="38"/>
      <c r="M88" s="38"/>
      <c r="N88" s="38"/>
      <c r="O88" s="42"/>
    </row>
    <row r="89" spans="2:15" x14ac:dyDescent="0.25">
      <c r="B89" s="111" t="s">
        <v>51</v>
      </c>
      <c r="C89" s="65"/>
      <c r="D89" s="66"/>
      <c r="E89" s="160">
        <v>9.76</v>
      </c>
      <c r="F89" s="67">
        <f t="shared" si="17"/>
        <v>1.8511094271578767E-6</v>
      </c>
      <c r="G89" s="160">
        <v>9.99</v>
      </c>
      <c r="H89" s="67">
        <f t="shared" si="18"/>
        <v>1.6542210980819333E-6</v>
      </c>
      <c r="I89" s="38"/>
      <c r="J89" s="38"/>
      <c r="K89" s="38"/>
      <c r="L89" s="38"/>
      <c r="M89" s="38"/>
      <c r="N89" s="38"/>
      <c r="O89" s="42"/>
    </row>
    <row r="90" spans="2:15" x14ac:dyDescent="0.25">
      <c r="B90" s="111" t="s">
        <v>52</v>
      </c>
      <c r="C90" s="65"/>
      <c r="D90" s="66"/>
      <c r="E90" s="160"/>
      <c r="F90" s="67" t="str">
        <f t="shared" si="17"/>
        <v/>
      </c>
      <c r="G90" s="160"/>
      <c r="H90" s="67" t="str">
        <f t="shared" si="18"/>
        <v/>
      </c>
      <c r="I90" s="38"/>
      <c r="J90" s="38"/>
      <c r="K90" s="38"/>
      <c r="L90" s="38"/>
      <c r="M90" s="38"/>
      <c r="N90" s="38"/>
      <c r="O90" s="42"/>
    </row>
    <row r="91" spans="2:15" x14ac:dyDescent="0.25">
      <c r="B91" s="111" t="s">
        <v>53</v>
      </c>
      <c r="C91" s="65"/>
      <c r="D91" s="66"/>
      <c r="E91" s="160"/>
      <c r="F91" s="67" t="str">
        <f t="shared" si="17"/>
        <v/>
      </c>
      <c r="G91" s="160"/>
      <c r="H91" s="67" t="str">
        <f t="shared" si="18"/>
        <v/>
      </c>
      <c r="I91" s="38"/>
      <c r="J91" s="38"/>
      <c r="K91" s="38"/>
      <c r="L91" s="38"/>
      <c r="M91" s="38"/>
      <c r="N91" s="38"/>
      <c r="O91" s="42"/>
    </row>
    <row r="92" spans="2:15" x14ac:dyDescent="0.25">
      <c r="B92" s="113" t="s">
        <v>54</v>
      </c>
      <c r="C92" s="76"/>
      <c r="D92" s="77"/>
      <c r="E92" s="71">
        <f>SUM(E73:E91)</f>
        <v>5272513.8</v>
      </c>
      <c r="F92" s="78">
        <f>SUM(F73:F91)</f>
        <v>1</v>
      </c>
      <c r="G92" s="137">
        <f>SUM(G73:G91)</f>
        <v>6039095.9900000002</v>
      </c>
      <c r="H92" s="78">
        <f>SUM(H73:H91)</f>
        <v>1</v>
      </c>
      <c r="I92" s="38"/>
      <c r="J92" s="38"/>
      <c r="K92" s="38"/>
      <c r="L92" s="38"/>
      <c r="M92" s="38"/>
      <c r="N92" s="38"/>
      <c r="O92" s="42"/>
    </row>
    <row r="93" spans="2:15" x14ac:dyDescent="0.25">
      <c r="B93" s="259" t="s">
        <v>66</v>
      </c>
      <c r="C93" s="255"/>
      <c r="D93" s="255"/>
      <c r="E93" s="255"/>
      <c r="F93" s="255"/>
      <c r="G93" s="255"/>
      <c r="H93" s="255"/>
      <c r="I93" s="38"/>
      <c r="J93" s="38"/>
      <c r="K93" s="38"/>
      <c r="L93" s="38"/>
      <c r="M93" s="38"/>
      <c r="N93" s="38"/>
      <c r="O93" s="42"/>
    </row>
    <row r="94" spans="2:15" x14ac:dyDescent="0.25">
      <c r="B94" s="41"/>
      <c r="C94" s="124"/>
      <c r="D94" s="124"/>
      <c r="E94" s="124"/>
      <c r="F94" s="124"/>
      <c r="G94" s="124"/>
      <c r="H94" s="38"/>
      <c r="I94" s="38"/>
      <c r="J94" s="38"/>
      <c r="K94" s="38"/>
      <c r="L94" s="38"/>
      <c r="M94" s="38"/>
      <c r="N94" s="38"/>
      <c r="O94" s="42"/>
    </row>
    <row r="95" spans="2:15" x14ac:dyDescent="0.25">
      <c r="B95" s="41"/>
      <c r="C95" s="124"/>
      <c r="D95" s="124"/>
      <c r="E95" s="124"/>
      <c r="F95" s="124"/>
      <c r="G95" s="124"/>
      <c r="H95" s="38"/>
      <c r="I95" s="38"/>
      <c r="J95" s="38"/>
      <c r="K95" s="38"/>
      <c r="L95" s="38"/>
      <c r="M95" s="38"/>
      <c r="N95" s="38"/>
      <c r="O95" s="42"/>
    </row>
    <row r="96" spans="2:15" x14ac:dyDescent="0.25">
      <c r="B96" s="41"/>
      <c r="C96" s="124"/>
      <c r="D96" s="124"/>
      <c r="E96" s="124"/>
      <c r="F96" s="124"/>
      <c r="G96" s="124"/>
      <c r="H96" s="38"/>
      <c r="I96" s="38"/>
      <c r="J96" s="38"/>
      <c r="K96" s="38"/>
      <c r="L96" s="38"/>
      <c r="M96" s="38"/>
      <c r="N96" s="38"/>
      <c r="O96" s="42"/>
    </row>
    <row r="97" spans="2:15" x14ac:dyDescent="0.25">
      <c r="B97" s="154" t="s">
        <v>69</v>
      </c>
      <c r="C97" s="26"/>
      <c r="D97" s="26"/>
      <c r="E97" s="26"/>
      <c r="F97" s="26"/>
      <c r="G97" s="26"/>
      <c r="H97" s="38"/>
      <c r="I97" s="38"/>
      <c r="J97" s="38"/>
      <c r="K97" s="38"/>
      <c r="L97" s="38"/>
      <c r="M97" s="38"/>
      <c r="N97" s="38"/>
      <c r="O97" s="42"/>
    </row>
    <row r="98" spans="2:15" x14ac:dyDescent="0.25">
      <c r="B98" s="29" t="s">
        <v>23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2"/>
    </row>
    <row r="99" spans="2:15" x14ac:dyDescent="0.25">
      <c r="B99" s="110" t="s">
        <v>24</v>
      </c>
      <c r="C99" s="63"/>
      <c r="D99" s="64"/>
      <c r="E99" s="47">
        <v>2016</v>
      </c>
      <c r="F99" s="47" t="s">
        <v>25</v>
      </c>
      <c r="G99" s="47">
        <v>2017</v>
      </c>
      <c r="H99" s="47" t="s">
        <v>25</v>
      </c>
      <c r="I99" s="125"/>
      <c r="J99" s="47" t="s">
        <v>26</v>
      </c>
      <c r="K99" s="47">
        <v>2016</v>
      </c>
      <c r="L99" s="47" t="s">
        <v>25</v>
      </c>
      <c r="M99" s="47">
        <v>2017</v>
      </c>
      <c r="N99" s="47" t="s">
        <v>25</v>
      </c>
      <c r="O99" s="126"/>
    </row>
    <row r="100" spans="2:15" x14ac:dyDescent="0.25">
      <c r="B100" s="111" t="s">
        <v>27</v>
      </c>
      <c r="C100" s="65"/>
      <c r="D100" s="66"/>
      <c r="E100" s="160"/>
      <c r="F100" s="67" t="str">
        <f>+IF(E100="","",+E100/E$119)</f>
        <v/>
      </c>
      <c r="G100" s="160"/>
      <c r="H100" s="67" t="str">
        <f>+IF(G100="","",+G100/G$119)</f>
        <v/>
      </c>
      <c r="I100" s="127"/>
      <c r="J100" s="68" t="s">
        <v>28</v>
      </c>
      <c r="K100" s="69">
        <f>+SUM(E100:E107)</f>
        <v>10.95</v>
      </c>
      <c r="L100" s="62">
        <f>+K100/K102</f>
        <v>2.586000152741213E-7</v>
      </c>
      <c r="M100" s="69">
        <f>+SUM(G100:G107)</f>
        <v>0</v>
      </c>
      <c r="N100" s="62">
        <f>+M100/M102</f>
        <v>0</v>
      </c>
      <c r="O100" s="128"/>
    </row>
    <row r="101" spans="2:15" x14ac:dyDescent="0.25">
      <c r="B101" s="111" t="s">
        <v>29</v>
      </c>
      <c r="C101" s="65"/>
      <c r="D101" s="66"/>
      <c r="E101" s="160"/>
      <c r="F101" s="67" t="str">
        <f t="shared" ref="F101:H119" si="21">+IF(E101="","",+E101/E$119)</f>
        <v/>
      </c>
      <c r="G101" s="160"/>
      <c r="H101" s="67" t="str">
        <f t="shared" si="21"/>
        <v/>
      </c>
      <c r="I101" s="127"/>
      <c r="J101" s="61" t="s">
        <v>6</v>
      </c>
      <c r="K101" s="69">
        <f>+SUM(E108:E118)</f>
        <v>42343374.020000003</v>
      </c>
      <c r="L101" s="62">
        <f>+K101/K102</f>
        <v>0.99999974139998471</v>
      </c>
      <c r="M101" s="69">
        <f>+SUM(G108:G118)</f>
        <v>115700776.55999999</v>
      </c>
      <c r="N101" s="62">
        <f>+M101/M102</f>
        <v>1</v>
      </c>
      <c r="O101" s="128"/>
    </row>
    <row r="102" spans="2:15" x14ac:dyDescent="0.25">
      <c r="B102" s="111" t="s">
        <v>30</v>
      </c>
      <c r="C102" s="65"/>
      <c r="D102" s="66"/>
      <c r="E102" s="160"/>
      <c r="F102" s="67" t="str">
        <f t="shared" si="21"/>
        <v/>
      </c>
      <c r="G102" s="160"/>
      <c r="H102" s="67" t="str">
        <f t="shared" si="21"/>
        <v/>
      </c>
      <c r="I102" s="127"/>
      <c r="J102" s="70" t="s">
        <v>8</v>
      </c>
      <c r="K102" s="71">
        <f>SUM(K100:K101)</f>
        <v>42343384.970000006</v>
      </c>
      <c r="L102" s="72">
        <f>+L101+L100</f>
        <v>1</v>
      </c>
      <c r="M102" s="71">
        <f>SUM(M100:M101)</f>
        <v>115700776.55999999</v>
      </c>
      <c r="N102" s="72">
        <f>+N101+N100</f>
        <v>1</v>
      </c>
      <c r="O102" s="128"/>
    </row>
    <row r="103" spans="2:15" x14ac:dyDescent="0.25">
      <c r="B103" s="111" t="s">
        <v>31</v>
      </c>
      <c r="C103" s="65"/>
      <c r="D103" s="66"/>
      <c r="E103" s="160">
        <v>10.95</v>
      </c>
      <c r="F103" s="67">
        <f t="shared" si="21"/>
        <v>2.586000152741213E-7</v>
      </c>
      <c r="G103" s="160"/>
      <c r="H103" s="67" t="str">
        <f t="shared" si="21"/>
        <v/>
      </c>
      <c r="I103" s="127"/>
      <c r="J103" s="38"/>
      <c r="K103" s="38"/>
      <c r="L103" s="38"/>
      <c r="M103" s="38"/>
      <c r="N103" s="38"/>
      <c r="O103" s="128"/>
    </row>
    <row r="104" spans="2:15" x14ac:dyDescent="0.25">
      <c r="B104" s="111" t="s">
        <v>32</v>
      </c>
      <c r="C104" s="65"/>
      <c r="D104" s="66"/>
      <c r="E104" s="160"/>
      <c r="F104" s="67" t="str">
        <f t="shared" si="21"/>
        <v/>
      </c>
      <c r="G104" s="160"/>
      <c r="H104" s="67" t="str">
        <f t="shared" si="21"/>
        <v/>
      </c>
      <c r="I104" s="26"/>
      <c r="J104" s="38"/>
      <c r="K104" s="117"/>
      <c r="L104" s="117"/>
      <c r="M104" s="38"/>
      <c r="N104" s="38"/>
      <c r="O104" s="25"/>
    </row>
    <row r="105" spans="2:15" x14ac:dyDescent="0.25">
      <c r="B105" s="111" t="s">
        <v>33</v>
      </c>
      <c r="C105" s="65"/>
      <c r="D105" s="66"/>
      <c r="E105" s="160"/>
      <c r="F105" s="67" t="str">
        <f t="shared" si="21"/>
        <v/>
      </c>
      <c r="G105" s="160"/>
      <c r="H105" s="67" t="str">
        <f t="shared" si="21"/>
        <v/>
      </c>
      <c r="I105" s="38"/>
      <c r="J105" s="73" t="s">
        <v>34</v>
      </c>
      <c r="K105" s="47">
        <v>2016</v>
      </c>
      <c r="L105" s="47" t="s">
        <v>25</v>
      </c>
      <c r="M105" s="47">
        <v>2017</v>
      </c>
      <c r="N105" s="47" t="s">
        <v>25</v>
      </c>
      <c r="O105" s="42"/>
    </row>
    <row r="106" spans="2:15" x14ac:dyDescent="0.25">
      <c r="B106" s="111" t="s">
        <v>37</v>
      </c>
      <c r="C106" s="65"/>
      <c r="D106" s="66"/>
      <c r="E106" s="160"/>
      <c r="F106" s="67" t="str">
        <f t="shared" si="21"/>
        <v/>
      </c>
      <c r="G106" s="160"/>
      <c r="H106" s="67" t="str">
        <f t="shared" si="21"/>
        <v/>
      </c>
      <c r="I106" s="38"/>
      <c r="J106" s="74" t="s">
        <v>36</v>
      </c>
      <c r="K106" s="69">
        <f>+E100+E101</f>
        <v>0</v>
      </c>
      <c r="L106" s="62">
        <f t="shared" ref="L106:L107" si="22">+K106/K$112</f>
        <v>0</v>
      </c>
      <c r="M106" s="69">
        <f>+G100+G101</f>
        <v>0</v>
      </c>
      <c r="N106" s="62" t="e">
        <f t="shared" ref="N106" si="23">+M106/M$112</f>
        <v>#DIV/0!</v>
      </c>
      <c r="O106" s="42"/>
    </row>
    <row r="107" spans="2:15" x14ac:dyDescent="0.25">
      <c r="B107" s="111" t="s">
        <v>39</v>
      </c>
      <c r="C107" s="65"/>
      <c r="D107" s="66"/>
      <c r="E107" s="160"/>
      <c r="F107" s="67" t="str">
        <f t="shared" si="21"/>
        <v/>
      </c>
      <c r="G107" s="160"/>
      <c r="H107" s="67" t="str">
        <f t="shared" si="21"/>
        <v/>
      </c>
      <c r="I107" s="125"/>
      <c r="J107" s="74" t="s">
        <v>38</v>
      </c>
      <c r="K107" s="69">
        <f>+E102</f>
        <v>0</v>
      </c>
      <c r="L107" s="62">
        <f t="shared" si="22"/>
        <v>0</v>
      </c>
      <c r="M107" s="69">
        <f>+G102</f>
        <v>0</v>
      </c>
      <c r="N107" s="62" t="e">
        <f>+M107/M$112</f>
        <v>#DIV/0!</v>
      </c>
      <c r="O107" s="126"/>
    </row>
    <row r="108" spans="2:15" x14ac:dyDescent="0.25">
      <c r="B108" s="111" t="s">
        <v>72</v>
      </c>
      <c r="C108" s="65"/>
      <c r="D108" s="66"/>
      <c r="E108" s="160"/>
      <c r="F108" s="67" t="str">
        <f t="shared" si="21"/>
        <v/>
      </c>
      <c r="G108" s="160">
        <v>5124841</v>
      </c>
      <c r="H108" s="67">
        <f t="shared" si="21"/>
        <v>4.4293920510916927E-2</v>
      </c>
      <c r="I108" s="121"/>
      <c r="J108" s="74" t="s">
        <v>40</v>
      </c>
      <c r="K108" s="69">
        <f>+E103</f>
        <v>10.95</v>
      </c>
      <c r="L108" s="62">
        <f>+K108/K$112</f>
        <v>1</v>
      </c>
      <c r="M108" s="69">
        <f>+G103</f>
        <v>0</v>
      </c>
      <c r="N108" s="62" t="e">
        <f t="shared" ref="N108:N112" si="24">+M108/M$112</f>
        <v>#DIV/0!</v>
      </c>
      <c r="O108" s="129"/>
    </row>
    <row r="109" spans="2:15" x14ac:dyDescent="0.25">
      <c r="B109" s="112" t="s">
        <v>45</v>
      </c>
      <c r="C109" s="65"/>
      <c r="D109" s="66"/>
      <c r="E109" s="160"/>
      <c r="F109" s="67" t="str">
        <f t="shared" si="21"/>
        <v/>
      </c>
      <c r="G109" s="160"/>
      <c r="H109" s="67" t="str">
        <f t="shared" si="21"/>
        <v/>
      </c>
      <c r="I109" s="121"/>
      <c r="J109" s="74" t="s">
        <v>42</v>
      </c>
      <c r="K109" s="69">
        <f>+E104+E105</f>
        <v>0</v>
      </c>
      <c r="L109" s="62">
        <f t="shared" ref="L109:L112" si="25">+K109/K$112</f>
        <v>0</v>
      </c>
      <c r="M109" s="69">
        <f>+G104+G105</f>
        <v>0</v>
      </c>
      <c r="N109" s="62" t="e">
        <f t="shared" si="24"/>
        <v>#DIV/0!</v>
      </c>
      <c r="O109" s="129"/>
    </row>
    <row r="110" spans="2:15" x14ac:dyDescent="0.25">
      <c r="B110" s="112" t="s">
        <v>47</v>
      </c>
      <c r="C110" s="65"/>
      <c r="D110" s="66"/>
      <c r="E110" s="160">
        <v>2502482</v>
      </c>
      <c r="F110" s="67">
        <f t="shared" si="21"/>
        <v>5.90997153811154E-2</v>
      </c>
      <c r="G110" s="160"/>
      <c r="H110" s="67" t="str">
        <f t="shared" si="21"/>
        <v/>
      </c>
      <c r="I110" s="121"/>
      <c r="J110" s="75" t="s">
        <v>44</v>
      </c>
      <c r="K110" s="69"/>
      <c r="L110" s="62">
        <f t="shared" si="25"/>
        <v>0</v>
      </c>
      <c r="M110" s="69"/>
      <c r="N110" s="62" t="e">
        <f t="shared" si="24"/>
        <v>#DIV/0!</v>
      </c>
      <c r="O110" s="129"/>
    </row>
    <row r="111" spans="2:15" x14ac:dyDescent="0.25">
      <c r="B111" s="111" t="s">
        <v>55</v>
      </c>
      <c r="C111" s="65"/>
      <c r="D111" s="66"/>
      <c r="E111" s="160"/>
      <c r="F111" s="67" t="str">
        <f t="shared" si="21"/>
        <v/>
      </c>
      <c r="G111" s="160"/>
      <c r="H111" s="67" t="str">
        <f t="shared" si="21"/>
        <v/>
      </c>
      <c r="I111" s="26"/>
      <c r="J111" s="74" t="s">
        <v>46</v>
      </c>
      <c r="K111" s="69">
        <f>+E107+E106</f>
        <v>0</v>
      </c>
      <c r="L111" s="62">
        <f t="shared" si="25"/>
        <v>0</v>
      </c>
      <c r="M111" s="69">
        <f>+G107+G106</f>
        <v>0</v>
      </c>
      <c r="N111" s="62" t="e">
        <f t="shared" si="24"/>
        <v>#DIV/0!</v>
      </c>
      <c r="O111" s="25"/>
    </row>
    <row r="112" spans="2:15" x14ac:dyDescent="0.25">
      <c r="B112" s="111" t="s">
        <v>49</v>
      </c>
      <c r="C112" s="65"/>
      <c r="D112" s="66"/>
      <c r="E112" s="160">
        <v>6065806</v>
      </c>
      <c r="F112" s="67">
        <f t="shared" si="21"/>
        <v>0.14325274194062618</v>
      </c>
      <c r="G112" s="160">
        <v>82586230.319999993</v>
      </c>
      <c r="H112" s="67">
        <f t="shared" si="21"/>
        <v>0.71379149540256126</v>
      </c>
      <c r="I112" s="38"/>
      <c r="J112" s="70" t="s">
        <v>8</v>
      </c>
      <c r="K112" s="71">
        <f>SUM(K106:K111)</f>
        <v>10.95</v>
      </c>
      <c r="L112" s="72">
        <f t="shared" si="25"/>
        <v>1</v>
      </c>
      <c r="M112" s="71">
        <f>SUM(M106:M111)</f>
        <v>0</v>
      </c>
      <c r="N112" s="72" t="e">
        <f t="shared" si="24"/>
        <v>#DIV/0!</v>
      </c>
      <c r="O112" s="130"/>
    </row>
    <row r="113" spans="2:15" x14ac:dyDescent="0.25">
      <c r="B113" s="112" t="s">
        <v>50</v>
      </c>
      <c r="C113" s="65"/>
      <c r="D113" s="66"/>
      <c r="E113" s="160"/>
      <c r="F113" s="67" t="str">
        <f t="shared" si="21"/>
        <v/>
      </c>
      <c r="G113" s="160"/>
      <c r="H113" s="67" t="str">
        <f t="shared" si="21"/>
        <v/>
      </c>
      <c r="I113" s="38"/>
      <c r="J113" s="38"/>
      <c r="K113" s="38"/>
      <c r="L113" s="38"/>
      <c r="M113" s="38"/>
      <c r="N113" s="38"/>
      <c r="O113" s="42"/>
    </row>
    <row r="114" spans="2:15" x14ac:dyDescent="0.25">
      <c r="B114" s="111" t="s">
        <v>56</v>
      </c>
      <c r="C114" s="65"/>
      <c r="D114" s="66"/>
      <c r="E114" s="160"/>
      <c r="F114" s="67" t="str">
        <f t="shared" si="21"/>
        <v/>
      </c>
      <c r="G114" s="160"/>
      <c r="H114" s="67" t="str">
        <f t="shared" si="21"/>
        <v/>
      </c>
      <c r="I114" s="38"/>
      <c r="J114" s="38"/>
      <c r="K114" s="38"/>
      <c r="L114" s="38"/>
      <c r="M114" s="38"/>
      <c r="N114" s="38"/>
      <c r="O114" s="42"/>
    </row>
    <row r="115" spans="2:15" x14ac:dyDescent="0.25">
      <c r="B115" s="111" t="s">
        <v>57</v>
      </c>
      <c r="C115" s="65"/>
      <c r="D115" s="66"/>
      <c r="E115" s="160">
        <v>33775034</v>
      </c>
      <c r="F115" s="67">
        <f t="shared" si="21"/>
        <v>0.79764605555104717</v>
      </c>
      <c r="G115" s="160">
        <v>27989652</v>
      </c>
      <c r="H115" s="67">
        <f t="shared" si="21"/>
        <v>0.24191412393403561</v>
      </c>
      <c r="I115" s="38"/>
      <c r="J115" s="38"/>
      <c r="K115" s="38"/>
      <c r="L115" s="38"/>
      <c r="M115" s="38"/>
      <c r="N115" s="38"/>
      <c r="O115" s="42"/>
    </row>
    <row r="116" spans="2:15" x14ac:dyDescent="0.25">
      <c r="B116" s="111" t="s">
        <v>51</v>
      </c>
      <c r="C116" s="65"/>
      <c r="D116" s="66"/>
      <c r="E116" s="160">
        <v>52.02</v>
      </c>
      <c r="F116" s="67">
        <f t="shared" si="21"/>
        <v>1.2285271958502092E-6</v>
      </c>
      <c r="G116" s="160">
        <v>53.24</v>
      </c>
      <c r="H116" s="67">
        <f t="shared" si="21"/>
        <v>4.6015248629200738E-7</v>
      </c>
      <c r="I116" s="38"/>
      <c r="J116" s="38"/>
      <c r="K116" s="38"/>
      <c r="L116" s="38"/>
      <c r="M116" s="38"/>
      <c r="N116" s="38"/>
      <c r="O116" s="42"/>
    </row>
    <row r="117" spans="2:15" x14ac:dyDescent="0.25">
      <c r="B117" s="111" t="s">
        <v>52</v>
      </c>
      <c r="C117" s="65"/>
      <c r="D117" s="66"/>
      <c r="E117" s="160"/>
      <c r="F117" s="67" t="str">
        <f t="shared" si="21"/>
        <v/>
      </c>
      <c r="G117" s="160"/>
      <c r="H117" s="67" t="str">
        <f t="shared" si="21"/>
        <v/>
      </c>
      <c r="I117" s="38"/>
      <c r="J117" s="38"/>
      <c r="K117" s="38"/>
      <c r="L117" s="38"/>
      <c r="M117" s="38"/>
      <c r="N117" s="38"/>
      <c r="O117" s="42"/>
    </row>
    <row r="118" spans="2:15" x14ac:dyDescent="0.25">
      <c r="B118" s="111" t="s">
        <v>53</v>
      </c>
      <c r="C118" s="65"/>
      <c r="D118" s="66"/>
      <c r="E118" s="160"/>
      <c r="F118" s="67" t="str">
        <f t="shared" si="21"/>
        <v/>
      </c>
      <c r="G118" s="160"/>
      <c r="H118" s="67" t="str">
        <f t="shared" si="21"/>
        <v/>
      </c>
      <c r="I118" s="131"/>
      <c r="J118" s="38"/>
      <c r="K118" s="38"/>
      <c r="L118" s="38"/>
      <c r="M118" s="38"/>
      <c r="N118" s="38"/>
      <c r="O118" s="42"/>
    </row>
    <row r="119" spans="2:15" x14ac:dyDescent="0.25">
      <c r="B119" s="113" t="s">
        <v>54</v>
      </c>
      <c r="C119" s="76"/>
      <c r="D119" s="77"/>
      <c r="E119" s="71">
        <f>SUM(E100:E118)</f>
        <v>42343384.970000006</v>
      </c>
      <c r="F119" s="78">
        <f t="shared" si="21"/>
        <v>1</v>
      </c>
      <c r="G119" s="71">
        <f>SUM(G100:G118)</f>
        <v>115700776.55999999</v>
      </c>
      <c r="H119" s="78">
        <f t="shared" si="21"/>
        <v>1</v>
      </c>
      <c r="I119" s="132"/>
      <c r="J119" s="38"/>
      <c r="K119" s="38"/>
      <c r="L119" s="38"/>
      <c r="M119" s="38"/>
      <c r="N119" s="38"/>
      <c r="O119" s="42"/>
    </row>
    <row r="120" spans="2:15" x14ac:dyDescent="0.25">
      <c r="B120" s="259" t="s">
        <v>66</v>
      </c>
      <c r="C120" s="255"/>
      <c r="D120" s="255"/>
      <c r="E120" s="255"/>
      <c r="F120" s="255"/>
      <c r="G120" s="255"/>
      <c r="H120" s="255"/>
      <c r="I120" s="132"/>
      <c r="J120" s="38"/>
      <c r="K120" s="38"/>
      <c r="L120" s="38"/>
      <c r="M120" s="38"/>
      <c r="N120" s="38"/>
      <c r="O120" s="42"/>
    </row>
    <row r="121" spans="2:15" x14ac:dyDescent="0.25">
      <c r="B121" s="118"/>
      <c r="C121" s="133"/>
      <c r="D121" s="133"/>
      <c r="E121" s="133"/>
      <c r="F121" s="133"/>
      <c r="G121" s="134"/>
      <c r="H121" s="134"/>
      <c r="I121" s="134"/>
      <c r="J121" s="44"/>
      <c r="K121" s="44"/>
      <c r="L121" s="44"/>
      <c r="M121" s="44"/>
      <c r="N121" s="44"/>
      <c r="O121" s="45"/>
    </row>
    <row r="122" spans="2:15" x14ac:dyDescent="0.25">
      <c r="B122" s="135"/>
      <c r="C122" s="135"/>
      <c r="D122" s="135"/>
      <c r="E122" s="135"/>
      <c r="F122" s="135"/>
      <c r="G122" s="135"/>
      <c r="H122" s="135"/>
      <c r="I122" s="135"/>
      <c r="J122" s="38"/>
      <c r="K122" s="38"/>
      <c r="L122" s="38"/>
      <c r="M122" s="38"/>
      <c r="N122" s="38"/>
      <c r="O122" s="38"/>
    </row>
    <row r="123" spans="2:15" x14ac:dyDescent="0.25">
      <c r="B123" s="82"/>
      <c r="C123" s="81"/>
      <c r="D123" s="81"/>
      <c r="E123" s="81"/>
      <c r="F123" s="81"/>
      <c r="G123" s="81"/>
      <c r="H123" s="81"/>
      <c r="I123" s="39"/>
      <c r="J123" s="39"/>
      <c r="K123" s="39"/>
      <c r="L123" s="39"/>
      <c r="M123" s="39"/>
      <c r="N123" s="39"/>
      <c r="O123" s="39"/>
    </row>
  </sheetData>
  <mergeCells count="24">
    <mergeCell ref="B93:H93"/>
    <mergeCell ref="B120:H120"/>
    <mergeCell ref="D9:L9"/>
    <mergeCell ref="D8:L8"/>
    <mergeCell ref="E10:G10"/>
    <mergeCell ref="D22:M22"/>
    <mergeCell ref="E28:K28"/>
    <mergeCell ref="E27:K27"/>
    <mergeCell ref="C48:G48"/>
    <mergeCell ref="C49:G49"/>
    <mergeCell ref="I64:N64"/>
    <mergeCell ref="K10:K11"/>
    <mergeCell ref="L10:L11"/>
    <mergeCell ref="M10:M11"/>
    <mergeCell ref="E29:E30"/>
    <mergeCell ref="F29:H29"/>
    <mergeCell ref="I29:K29"/>
    <mergeCell ref="E41:K41"/>
    <mergeCell ref="C59:G59"/>
    <mergeCell ref="B1:O2"/>
    <mergeCell ref="D10:D11"/>
    <mergeCell ref="H10:J10"/>
    <mergeCell ref="I48:N48"/>
    <mergeCell ref="I49:N4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99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2" t="s">
        <v>112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2:15" ht="15" customHeight="1" x14ac:dyDescent="0.25"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6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3" t="s">
        <v>58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</row>
    <row r="8" spans="2:15" x14ac:dyDescent="0.25">
      <c r="B8" s="86"/>
      <c r="C8" s="39"/>
      <c r="D8" s="261" t="s">
        <v>59</v>
      </c>
      <c r="E8" s="261"/>
      <c r="F8" s="261"/>
      <c r="G8" s="261"/>
      <c r="H8" s="261"/>
      <c r="I8" s="261"/>
      <c r="J8" s="261"/>
      <c r="K8" s="261"/>
      <c r="L8" s="261"/>
      <c r="M8" s="39"/>
      <c r="N8" s="39"/>
      <c r="O8" s="87"/>
    </row>
    <row r="9" spans="2:15" ht="15" customHeight="1" x14ac:dyDescent="0.25">
      <c r="B9" s="88"/>
      <c r="C9" s="10"/>
      <c r="D9" s="260" t="s">
        <v>11</v>
      </c>
      <c r="E9" s="260"/>
      <c r="F9" s="260"/>
      <c r="G9" s="260"/>
      <c r="H9" s="260"/>
      <c r="I9" s="260"/>
      <c r="J9" s="260"/>
      <c r="K9" s="260"/>
      <c r="L9" s="260"/>
      <c r="M9" s="39"/>
      <c r="N9" s="39"/>
      <c r="O9" s="87"/>
    </row>
    <row r="10" spans="2:15" x14ac:dyDescent="0.25">
      <c r="B10" s="88"/>
      <c r="C10" s="10"/>
      <c r="D10" s="256" t="s">
        <v>7</v>
      </c>
      <c r="E10" s="262" t="s">
        <v>12</v>
      </c>
      <c r="F10" s="263"/>
      <c r="G10" s="264"/>
      <c r="H10" s="257" t="s">
        <v>13</v>
      </c>
      <c r="I10" s="257"/>
      <c r="J10" s="257"/>
      <c r="K10" s="256" t="s">
        <v>14</v>
      </c>
      <c r="L10" s="256" t="s">
        <v>15</v>
      </c>
      <c r="M10" s="266" t="s">
        <v>16</v>
      </c>
      <c r="N10" s="48"/>
      <c r="O10" s="89"/>
    </row>
    <row r="11" spans="2:15" x14ac:dyDescent="0.25">
      <c r="B11" s="88"/>
      <c r="C11" s="10"/>
      <c r="D11" s="256"/>
      <c r="E11" s="17" t="s">
        <v>17</v>
      </c>
      <c r="F11" s="17" t="s">
        <v>18</v>
      </c>
      <c r="G11" s="17" t="s">
        <v>8</v>
      </c>
      <c r="H11" s="17" t="s">
        <v>17</v>
      </c>
      <c r="I11" s="17" t="s">
        <v>18</v>
      </c>
      <c r="J11" s="17" t="s">
        <v>8</v>
      </c>
      <c r="K11" s="256"/>
      <c r="L11" s="256"/>
      <c r="M11" s="266"/>
      <c r="N11" s="39"/>
      <c r="O11" s="87"/>
    </row>
    <row r="12" spans="2:15" ht="15" customHeight="1" x14ac:dyDescent="0.25">
      <c r="B12" s="88"/>
      <c r="C12" s="10"/>
      <c r="D12" s="27">
        <v>2010</v>
      </c>
      <c r="E12" s="98">
        <v>241939622</v>
      </c>
      <c r="F12" s="98">
        <v>134998962</v>
      </c>
      <c r="G12" s="99">
        <f>+F12+E12</f>
        <v>376938584</v>
      </c>
      <c r="H12" s="98">
        <v>187435682</v>
      </c>
      <c r="I12" s="98">
        <v>111249718</v>
      </c>
      <c r="J12" s="99">
        <f>+I12+H12</f>
        <v>298685400</v>
      </c>
      <c r="K12" s="96">
        <f>+H12/E12</f>
        <v>0.77472090123377968</v>
      </c>
      <c r="L12" s="96">
        <f>+I12/F12</f>
        <v>0.82407832143183446</v>
      </c>
      <c r="M12" s="97">
        <f>+J12/G12</f>
        <v>0.7923980528350475</v>
      </c>
      <c r="N12" s="60"/>
      <c r="O12" s="87"/>
    </row>
    <row r="13" spans="2:15" x14ac:dyDescent="0.25">
      <c r="B13" s="88"/>
      <c r="C13" s="10"/>
      <c r="D13" s="27">
        <v>2011</v>
      </c>
      <c r="E13" s="98">
        <v>252952157</v>
      </c>
      <c r="F13" s="98">
        <v>157109082</v>
      </c>
      <c r="G13" s="99">
        <f t="shared" ref="G13:G20" si="0">+F13+E13</f>
        <v>410061239</v>
      </c>
      <c r="H13" s="98">
        <v>219192171</v>
      </c>
      <c r="I13" s="98">
        <v>116172500</v>
      </c>
      <c r="J13" s="99">
        <f t="shared" ref="J13:J20" si="1">+I13+H13</f>
        <v>335364671</v>
      </c>
      <c r="K13" s="96">
        <f t="shared" ref="K13:L17" si="2">+H13/E13</f>
        <v>0.86653608176189623</v>
      </c>
      <c r="L13" s="96">
        <f t="shared" si="2"/>
        <v>0.73943847498262383</v>
      </c>
      <c r="M13" s="97">
        <f t="shared" ref="M13:M20" si="3">+J13/G13</f>
        <v>0.81784045675187556</v>
      </c>
      <c r="N13" s="39"/>
      <c r="O13" s="87"/>
    </row>
    <row r="14" spans="2:15" x14ac:dyDescent="0.25">
      <c r="B14" s="88"/>
      <c r="C14" s="10"/>
      <c r="D14" s="27">
        <v>2012</v>
      </c>
      <c r="E14" s="98">
        <v>275702669</v>
      </c>
      <c r="F14" s="98">
        <v>211908609</v>
      </c>
      <c r="G14" s="99">
        <f t="shared" si="0"/>
        <v>487611278</v>
      </c>
      <c r="H14" s="98">
        <v>246008600</v>
      </c>
      <c r="I14" s="98">
        <v>164347880</v>
      </c>
      <c r="J14" s="99">
        <f t="shared" si="1"/>
        <v>410356480</v>
      </c>
      <c r="K14" s="96">
        <f t="shared" si="2"/>
        <v>0.89229676626743137</v>
      </c>
      <c r="L14" s="96">
        <f t="shared" si="2"/>
        <v>0.77556018500409296</v>
      </c>
      <c r="M14" s="97">
        <f t="shared" si="3"/>
        <v>0.84156478431575577</v>
      </c>
      <c r="N14" s="39"/>
      <c r="O14" s="87"/>
    </row>
    <row r="15" spans="2:15" x14ac:dyDescent="0.25">
      <c r="B15" s="88"/>
      <c r="C15" s="10"/>
      <c r="D15" s="27">
        <v>2013</v>
      </c>
      <c r="E15" s="98">
        <v>278163486</v>
      </c>
      <c r="F15" s="98">
        <v>273565467</v>
      </c>
      <c r="G15" s="99">
        <f t="shared" si="0"/>
        <v>551728953</v>
      </c>
      <c r="H15" s="98">
        <v>205803330</v>
      </c>
      <c r="I15" s="98">
        <v>184612848</v>
      </c>
      <c r="J15" s="99">
        <f t="shared" si="1"/>
        <v>390416178</v>
      </c>
      <c r="K15" s="96">
        <f t="shared" si="2"/>
        <v>0.73986464923724748</v>
      </c>
      <c r="L15" s="96">
        <f t="shared" si="2"/>
        <v>0.67483973772172057</v>
      </c>
      <c r="M15" s="97">
        <f t="shared" si="3"/>
        <v>0.70762314697666406</v>
      </c>
      <c r="N15" s="39"/>
      <c r="O15" s="87"/>
    </row>
    <row r="16" spans="2:15" x14ac:dyDescent="0.25">
      <c r="B16" s="88"/>
      <c r="C16" s="10"/>
      <c r="D16" s="27">
        <v>2014</v>
      </c>
      <c r="E16" s="98">
        <v>299668358</v>
      </c>
      <c r="F16" s="98">
        <v>260902511</v>
      </c>
      <c r="G16" s="99">
        <f t="shared" si="0"/>
        <v>560570869</v>
      </c>
      <c r="H16" s="98">
        <v>268971176</v>
      </c>
      <c r="I16" s="98">
        <v>212897824</v>
      </c>
      <c r="J16" s="99">
        <f t="shared" si="1"/>
        <v>481869000</v>
      </c>
      <c r="K16" s="96">
        <f t="shared" si="2"/>
        <v>0.89756281842742969</v>
      </c>
      <c r="L16" s="96">
        <f t="shared" si="2"/>
        <v>0.81600527025974079</v>
      </c>
      <c r="M16" s="97">
        <f t="shared" si="3"/>
        <v>0.85960406907980091</v>
      </c>
      <c r="N16" s="39"/>
      <c r="O16" s="87"/>
    </row>
    <row r="17" spans="2:15" x14ac:dyDescent="0.25">
      <c r="B17" s="88"/>
      <c r="C17" s="10"/>
      <c r="D17" s="27">
        <v>2015</v>
      </c>
      <c r="E17" s="98">
        <v>144364163</v>
      </c>
      <c r="F17" s="98">
        <v>168736402</v>
      </c>
      <c r="G17" s="99">
        <f t="shared" si="0"/>
        <v>313100565</v>
      </c>
      <c r="H17" s="98">
        <v>106178580</v>
      </c>
      <c r="I17" s="98">
        <v>118252110</v>
      </c>
      <c r="J17" s="99">
        <f t="shared" si="1"/>
        <v>224430690</v>
      </c>
      <c r="K17" s="96">
        <f t="shared" si="2"/>
        <v>0.73549125900449408</v>
      </c>
      <c r="L17" s="96">
        <f t="shared" si="2"/>
        <v>0.70080971621049504</v>
      </c>
      <c r="M17" s="97">
        <f t="shared" si="3"/>
        <v>0.71680065476726307</v>
      </c>
      <c r="N17" s="39"/>
      <c r="O17" s="87"/>
    </row>
    <row r="18" spans="2:15" x14ac:dyDescent="0.25">
      <c r="B18" s="88"/>
      <c r="C18" s="10"/>
      <c r="D18" s="27">
        <v>2016</v>
      </c>
      <c r="E18" s="98">
        <v>111039922</v>
      </c>
      <c r="F18" s="98">
        <v>142662825</v>
      </c>
      <c r="G18" s="99">
        <f t="shared" si="0"/>
        <v>253702747</v>
      </c>
      <c r="H18" s="98">
        <v>52694224</v>
      </c>
      <c r="I18" s="98">
        <v>84650635</v>
      </c>
      <c r="J18" s="99">
        <f t="shared" si="1"/>
        <v>137344859</v>
      </c>
      <c r="K18" s="96">
        <f t="shared" ref="K18:L20" si="4">+H18/E18</f>
        <v>0.4745520624555194</v>
      </c>
      <c r="L18" s="96">
        <f t="shared" si="4"/>
        <v>0.59336155021464076</v>
      </c>
      <c r="M18" s="97">
        <f t="shared" si="3"/>
        <v>0.54136133969412636</v>
      </c>
      <c r="N18" s="39"/>
      <c r="O18" s="87"/>
    </row>
    <row r="19" spans="2:15" x14ac:dyDescent="0.25">
      <c r="B19" s="88"/>
      <c r="C19" s="10"/>
      <c r="D19" s="27">
        <v>2017</v>
      </c>
      <c r="E19" s="98">
        <v>77348746</v>
      </c>
      <c r="F19" s="98">
        <v>119786238</v>
      </c>
      <c r="G19" s="99">
        <f t="shared" si="0"/>
        <v>197134984</v>
      </c>
      <c r="H19" s="98">
        <v>41726922</v>
      </c>
      <c r="I19" s="98">
        <v>88536572</v>
      </c>
      <c r="J19" s="99">
        <f t="shared" si="1"/>
        <v>130263494</v>
      </c>
      <c r="K19" s="96">
        <f t="shared" si="4"/>
        <v>0.53946475098639612</v>
      </c>
      <c r="L19" s="96">
        <f t="shared" si="4"/>
        <v>0.73912140057357845</v>
      </c>
      <c r="M19" s="97">
        <f t="shared" si="3"/>
        <v>0.66078324281599865</v>
      </c>
      <c r="N19" s="39"/>
      <c r="O19" s="87"/>
    </row>
    <row r="20" spans="2:15" x14ac:dyDescent="0.25">
      <c r="B20" s="88"/>
      <c r="C20" s="10"/>
      <c r="D20" s="27" t="s">
        <v>60</v>
      </c>
      <c r="E20" s="98">
        <v>68280143</v>
      </c>
      <c r="F20" s="98">
        <v>40879561</v>
      </c>
      <c r="G20" s="99">
        <f t="shared" si="0"/>
        <v>109159704</v>
      </c>
      <c r="H20" s="98">
        <v>8038038</v>
      </c>
      <c r="I20" s="98">
        <v>10960501</v>
      </c>
      <c r="J20" s="99">
        <f t="shared" si="1"/>
        <v>18998539</v>
      </c>
      <c r="K20" s="96">
        <f t="shared" si="4"/>
        <v>0.11772145819905504</v>
      </c>
      <c r="L20" s="96">
        <f t="shared" si="4"/>
        <v>0.26811689587371057</v>
      </c>
      <c r="M20" s="97">
        <f t="shared" si="3"/>
        <v>0.17404351884281402</v>
      </c>
      <c r="N20" s="39"/>
      <c r="O20" s="87"/>
    </row>
    <row r="21" spans="2:15" x14ac:dyDescent="0.25">
      <c r="B21" s="88"/>
      <c r="C21" s="10"/>
      <c r="D21" s="50" t="s">
        <v>62</v>
      </c>
      <c r="E21" s="51"/>
      <c r="F21" s="51"/>
      <c r="G21" s="51"/>
      <c r="H21" s="51"/>
      <c r="I21" s="50"/>
      <c r="J21" s="52"/>
      <c r="K21" s="52"/>
      <c r="L21" s="52"/>
      <c r="M21" s="54"/>
      <c r="N21" s="39"/>
      <c r="O21" s="87"/>
    </row>
    <row r="22" spans="2:15" ht="15" customHeight="1" x14ac:dyDescent="0.25">
      <c r="B22" s="86"/>
      <c r="C22" s="55"/>
      <c r="D22" s="232" t="s">
        <v>61</v>
      </c>
      <c r="E22" s="232"/>
      <c r="F22" s="232"/>
      <c r="G22" s="232"/>
      <c r="H22" s="232"/>
      <c r="I22" s="232"/>
      <c r="J22" s="232"/>
      <c r="K22" s="232"/>
      <c r="L22" s="232"/>
      <c r="M22" s="232"/>
      <c r="N22" s="39"/>
      <c r="O22" s="87"/>
    </row>
    <row r="23" spans="2:15" x14ac:dyDescent="0.25">
      <c r="B23" s="90"/>
      <c r="C23" s="91"/>
      <c r="D23" s="91"/>
      <c r="E23" s="91"/>
      <c r="F23" s="91"/>
      <c r="G23" s="91"/>
      <c r="H23" s="92"/>
      <c r="I23" s="92"/>
      <c r="J23" s="93"/>
      <c r="K23" s="93"/>
      <c r="L23" s="93"/>
      <c r="M23" s="93"/>
      <c r="N23" s="93"/>
      <c r="O23" s="94"/>
    </row>
    <row r="24" spans="2:15" x14ac:dyDescent="0.25">
      <c r="B24" s="48"/>
      <c r="C24" s="48"/>
      <c r="D24" s="48"/>
      <c r="E24" s="48"/>
      <c r="F24" s="48"/>
      <c r="G24" s="48"/>
      <c r="H24" s="39"/>
      <c r="I24" s="39"/>
      <c r="J24" s="19"/>
      <c r="K24" s="19"/>
      <c r="L24" s="19"/>
      <c r="M24" s="19"/>
      <c r="N24" s="19"/>
      <c r="O24" s="19"/>
    </row>
    <row r="25" spans="2:15" x14ac:dyDescent="0.25">
      <c r="B25" s="48"/>
      <c r="C25" s="48"/>
      <c r="D25" s="48"/>
      <c r="E25" s="48"/>
      <c r="F25" s="48"/>
      <c r="G25" s="48"/>
      <c r="H25" s="39"/>
      <c r="I25" s="39"/>
      <c r="J25" s="19"/>
      <c r="K25" s="19"/>
      <c r="L25" s="19"/>
      <c r="M25" s="19"/>
      <c r="N25" s="19"/>
      <c r="O25" s="19"/>
    </row>
    <row r="26" spans="2:15" x14ac:dyDescent="0.25">
      <c r="B26" s="83" t="s">
        <v>9</v>
      </c>
      <c r="C26" s="84"/>
      <c r="D26" s="84"/>
      <c r="E26" s="84"/>
      <c r="F26" s="84"/>
      <c r="G26" s="84"/>
      <c r="H26" s="84"/>
      <c r="I26" s="84"/>
      <c r="J26" s="100"/>
      <c r="K26" s="100"/>
      <c r="L26" s="100"/>
      <c r="M26" s="100"/>
      <c r="N26" s="100"/>
      <c r="O26" s="101"/>
    </row>
    <row r="27" spans="2:15" x14ac:dyDescent="0.25">
      <c r="B27" s="24"/>
      <c r="C27" s="39"/>
      <c r="D27" s="39"/>
      <c r="E27" s="258" t="s">
        <v>63</v>
      </c>
      <c r="F27" s="258"/>
      <c r="G27" s="258"/>
      <c r="H27" s="258"/>
      <c r="I27" s="258"/>
      <c r="J27" s="258"/>
      <c r="K27" s="258"/>
      <c r="L27" s="10"/>
      <c r="M27" s="10"/>
      <c r="N27" s="10"/>
      <c r="O27" s="102"/>
    </row>
    <row r="28" spans="2:15" x14ac:dyDescent="0.25">
      <c r="B28" s="24"/>
      <c r="C28" s="26"/>
      <c r="D28" s="26"/>
      <c r="E28" s="265" t="s">
        <v>11</v>
      </c>
      <c r="F28" s="265"/>
      <c r="G28" s="265"/>
      <c r="H28" s="265"/>
      <c r="I28" s="265"/>
      <c r="J28" s="265"/>
      <c r="K28" s="265"/>
      <c r="L28" s="10"/>
      <c r="M28" s="10"/>
      <c r="N28" s="10"/>
      <c r="O28" s="102"/>
    </row>
    <row r="29" spans="2:15" x14ac:dyDescent="0.25">
      <c r="B29" s="24"/>
      <c r="C29" s="26"/>
      <c r="D29" s="26"/>
      <c r="E29" s="267" t="s">
        <v>7</v>
      </c>
      <c r="F29" s="268" t="s">
        <v>19</v>
      </c>
      <c r="G29" s="269"/>
      <c r="H29" s="270"/>
      <c r="I29" s="252" t="s">
        <v>64</v>
      </c>
      <c r="J29" s="253"/>
      <c r="K29" s="254"/>
      <c r="L29" s="10"/>
      <c r="M29" s="10"/>
      <c r="N29" s="10"/>
      <c r="O29" s="102"/>
    </row>
    <row r="30" spans="2:15" x14ac:dyDescent="0.25">
      <c r="B30" s="24"/>
      <c r="C30" s="26"/>
      <c r="D30" s="26"/>
      <c r="E30" s="267"/>
      <c r="F30" s="47" t="s">
        <v>17</v>
      </c>
      <c r="G30" s="47" t="s">
        <v>18</v>
      </c>
      <c r="H30" s="47" t="s">
        <v>8</v>
      </c>
      <c r="I30" s="47" t="s">
        <v>17</v>
      </c>
      <c r="J30" s="47" t="s">
        <v>18</v>
      </c>
      <c r="K30" s="47" t="s">
        <v>8</v>
      </c>
      <c r="L30" s="10"/>
      <c r="M30" s="10"/>
      <c r="N30" s="10"/>
      <c r="O30" s="102"/>
    </row>
    <row r="31" spans="2:15" x14ac:dyDescent="0.25">
      <c r="B31" s="24"/>
      <c r="C31" s="26"/>
      <c r="D31" s="26"/>
      <c r="E31" s="49">
        <v>2010</v>
      </c>
      <c r="F31" s="106">
        <v>910687884</v>
      </c>
      <c r="G31" s="106">
        <v>400699415</v>
      </c>
      <c r="H31" s="107">
        <f>+G31+F31</f>
        <v>1311387299</v>
      </c>
      <c r="I31" s="56">
        <f t="shared" ref="I31:I36" si="5">+H12/F31</f>
        <v>0.20581769593412094</v>
      </c>
      <c r="J31" s="56">
        <f t="shared" ref="J31:K39" si="6">+I12/G31</f>
        <v>0.27763883308888782</v>
      </c>
      <c r="K31" s="57">
        <f t="shared" si="6"/>
        <v>0.22776291964072165</v>
      </c>
      <c r="L31" s="10"/>
      <c r="M31" s="10"/>
      <c r="N31" s="10"/>
      <c r="O31" s="102"/>
    </row>
    <row r="32" spans="2:15" ht="15" customHeight="1" x14ac:dyDescent="0.25">
      <c r="B32" s="24"/>
      <c r="C32" s="26"/>
      <c r="D32" s="26"/>
      <c r="E32" s="49">
        <v>2011</v>
      </c>
      <c r="F32" s="106">
        <v>1000503225</v>
      </c>
      <c r="G32" s="106">
        <v>503111077</v>
      </c>
      <c r="H32" s="107">
        <f t="shared" ref="H32:H39" si="7">+G32+F32</f>
        <v>1503614302</v>
      </c>
      <c r="I32" s="56">
        <f t="shared" si="5"/>
        <v>0.2190819234990472</v>
      </c>
      <c r="J32" s="56">
        <f t="shared" si="6"/>
        <v>0.23090825328817</v>
      </c>
      <c r="K32" s="57">
        <f t="shared" si="6"/>
        <v>0.22303902706559917</v>
      </c>
      <c r="L32" s="10"/>
      <c r="M32" s="10"/>
      <c r="N32" s="10"/>
      <c r="O32" s="102"/>
    </row>
    <row r="33" spans="2:15" x14ac:dyDescent="0.25">
      <c r="B33" s="24"/>
      <c r="C33" s="26"/>
      <c r="D33" s="26"/>
      <c r="E33" s="49">
        <v>2012</v>
      </c>
      <c r="F33" s="106">
        <v>1177784492</v>
      </c>
      <c r="G33" s="106">
        <v>585422892</v>
      </c>
      <c r="H33" s="107">
        <f t="shared" si="7"/>
        <v>1763207384</v>
      </c>
      <c r="I33" s="56">
        <f t="shared" si="5"/>
        <v>0.20887403567545021</v>
      </c>
      <c r="J33" s="56">
        <f t="shared" si="6"/>
        <v>0.28073360684364901</v>
      </c>
      <c r="K33" s="57">
        <f t="shared" si="6"/>
        <v>0.23273296364552884</v>
      </c>
      <c r="L33" s="10"/>
      <c r="M33" s="10"/>
      <c r="N33" s="10"/>
      <c r="O33" s="102"/>
    </row>
    <row r="34" spans="2:15" x14ac:dyDescent="0.25">
      <c r="B34" s="24"/>
      <c r="C34" s="26"/>
      <c r="D34" s="26"/>
      <c r="E34" s="49">
        <v>2013</v>
      </c>
      <c r="F34" s="106">
        <v>1211436257</v>
      </c>
      <c r="G34" s="106">
        <v>675775958</v>
      </c>
      <c r="H34" s="107">
        <f t="shared" si="7"/>
        <v>1887212215</v>
      </c>
      <c r="I34" s="56">
        <f t="shared" si="5"/>
        <v>0.16988374651230204</v>
      </c>
      <c r="J34" s="56">
        <f t="shared" si="6"/>
        <v>0.27318646929431012</v>
      </c>
      <c r="K34" s="57">
        <f t="shared" si="6"/>
        <v>0.2068745501416755</v>
      </c>
      <c r="L34" s="10"/>
      <c r="M34" s="10"/>
      <c r="N34" s="10"/>
      <c r="O34" s="102"/>
    </row>
    <row r="35" spans="2:15" x14ac:dyDescent="0.25">
      <c r="B35" s="24"/>
      <c r="C35" s="26"/>
      <c r="D35" s="26"/>
      <c r="E35" s="49">
        <v>2014</v>
      </c>
      <c r="F35" s="106">
        <v>1304082725</v>
      </c>
      <c r="G35" s="106">
        <v>662620065</v>
      </c>
      <c r="H35" s="107">
        <f t="shared" si="7"/>
        <v>1966702790</v>
      </c>
      <c r="I35" s="56">
        <f t="shared" si="5"/>
        <v>0.20625315468387942</v>
      </c>
      <c r="J35" s="56">
        <f t="shared" si="6"/>
        <v>0.321296977325913</v>
      </c>
      <c r="K35" s="57">
        <f t="shared" si="6"/>
        <v>0.24501363523260167</v>
      </c>
      <c r="L35" s="10"/>
      <c r="M35" s="10"/>
      <c r="N35" s="10"/>
      <c r="O35" s="102"/>
    </row>
    <row r="36" spans="2:15" x14ac:dyDescent="0.25">
      <c r="B36" s="24"/>
      <c r="C36" s="26"/>
      <c r="D36" s="26"/>
      <c r="E36" s="49">
        <v>2015</v>
      </c>
      <c r="F36" s="106">
        <v>1234610657</v>
      </c>
      <c r="G36" s="106">
        <v>607923223</v>
      </c>
      <c r="H36" s="107">
        <f t="shared" si="7"/>
        <v>1842533880</v>
      </c>
      <c r="I36" s="56">
        <f t="shared" si="5"/>
        <v>8.6001671375496636E-2</v>
      </c>
      <c r="J36" s="56">
        <f t="shared" si="6"/>
        <v>0.1945181653308875</v>
      </c>
      <c r="K36" s="57">
        <f t="shared" si="6"/>
        <v>0.12180546172643512</v>
      </c>
      <c r="L36" s="39"/>
      <c r="M36" s="58"/>
      <c r="N36" s="39"/>
      <c r="O36" s="87"/>
    </row>
    <row r="37" spans="2:15" x14ac:dyDescent="0.25">
      <c r="B37" s="24"/>
      <c r="C37" s="26"/>
      <c r="D37" s="26"/>
      <c r="E37" s="49">
        <v>2016</v>
      </c>
      <c r="F37" s="106">
        <v>1327599109</v>
      </c>
      <c r="G37" s="106">
        <v>666548429</v>
      </c>
      <c r="H37" s="107">
        <f t="shared" si="7"/>
        <v>1994147538</v>
      </c>
      <c r="I37" s="56">
        <f t="shared" ref="I37:I39" si="8">+H18/F37</f>
        <v>3.9691367403591714E-2</v>
      </c>
      <c r="J37" s="56">
        <f t="shared" si="6"/>
        <v>0.1269984765052983</v>
      </c>
      <c r="K37" s="57">
        <f t="shared" si="6"/>
        <v>6.8873970648003283E-2</v>
      </c>
      <c r="L37" s="39"/>
      <c r="M37" s="58"/>
      <c r="N37" s="39"/>
      <c r="O37" s="87"/>
    </row>
    <row r="38" spans="2:15" x14ac:dyDescent="0.25">
      <c r="B38" s="24"/>
      <c r="C38" s="26"/>
      <c r="D38" s="26"/>
      <c r="E38" s="49">
        <v>2017</v>
      </c>
      <c r="F38" s="106">
        <v>1618574683</v>
      </c>
      <c r="G38" s="106">
        <v>679964169</v>
      </c>
      <c r="H38" s="107">
        <f t="shared" si="7"/>
        <v>2298538852</v>
      </c>
      <c r="I38" s="56">
        <f t="shared" si="8"/>
        <v>2.5780041191957776E-2</v>
      </c>
      <c r="J38" s="56">
        <f t="shared" si="6"/>
        <v>0.13020770216496511</v>
      </c>
      <c r="K38" s="57">
        <f t="shared" si="6"/>
        <v>5.6672304619369555E-2</v>
      </c>
      <c r="L38" s="39"/>
      <c r="M38" s="58"/>
      <c r="N38" s="39"/>
      <c r="O38" s="87"/>
    </row>
    <row r="39" spans="2:15" x14ac:dyDescent="0.25">
      <c r="B39" s="24"/>
      <c r="C39" s="26"/>
      <c r="D39" s="26"/>
      <c r="E39" s="49" t="s">
        <v>60</v>
      </c>
      <c r="F39" s="106">
        <v>384497797</v>
      </c>
      <c r="G39" s="106">
        <v>144640709</v>
      </c>
      <c r="H39" s="107">
        <f t="shared" si="7"/>
        <v>529138506</v>
      </c>
      <c r="I39" s="56">
        <f t="shared" si="8"/>
        <v>2.0905290128359306E-2</v>
      </c>
      <c r="J39" s="56">
        <f t="shared" si="6"/>
        <v>7.5777428607598979E-2</v>
      </c>
      <c r="K39" s="57">
        <f t="shared" si="6"/>
        <v>3.5904661604801068E-2</v>
      </c>
      <c r="L39" s="60"/>
      <c r="M39" s="58"/>
      <c r="N39" s="58"/>
      <c r="O39" s="103"/>
    </row>
    <row r="40" spans="2:15" ht="15" customHeight="1" x14ac:dyDescent="0.25">
      <c r="B40" s="24"/>
      <c r="C40" s="26"/>
      <c r="D40" s="26"/>
      <c r="E40" s="50" t="s">
        <v>62</v>
      </c>
      <c r="F40" s="59"/>
      <c r="G40" s="59"/>
      <c r="H40" s="59"/>
      <c r="I40" s="59"/>
      <c r="J40" s="59"/>
      <c r="K40" s="59"/>
      <c r="L40" s="54"/>
      <c r="M40" s="54"/>
      <c r="N40" s="58"/>
      <c r="O40" s="103"/>
    </row>
    <row r="41" spans="2:15" x14ac:dyDescent="0.25">
      <c r="B41" s="29"/>
      <c r="C41" s="48"/>
      <c r="D41" s="48"/>
      <c r="E41" s="255" t="s">
        <v>20</v>
      </c>
      <c r="F41" s="255"/>
      <c r="G41" s="255"/>
      <c r="H41" s="255"/>
      <c r="I41" s="255"/>
      <c r="J41" s="255"/>
      <c r="K41" s="255"/>
      <c r="L41" s="48"/>
      <c r="M41" s="48"/>
      <c r="N41" s="48"/>
      <c r="O41" s="89"/>
    </row>
    <row r="42" spans="2:15" x14ac:dyDescent="0.25">
      <c r="B42" s="8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7"/>
    </row>
    <row r="43" spans="2:15" x14ac:dyDescent="0.25">
      <c r="B43" s="10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105"/>
    </row>
    <row r="44" spans="2:15" x14ac:dyDescent="0.25">
      <c r="B44" s="39"/>
      <c r="C44" s="46"/>
      <c r="D44" s="46"/>
      <c r="E44" s="46"/>
      <c r="F44" s="46"/>
      <c r="G44" s="46"/>
      <c r="H44" s="46"/>
      <c r="I44" s="46"/>
      <c r="J44" s="39"/>
      <c r="K44" s="46"/>
      <c r="L44" s="46"/>
      <c r="M44" s="46"/>
      <c r="N44" s="46"/>
      <c r="O44" s="46"/>
    </row>
    <row r="45" spans="2:15" x14ac:dyDescent="0.25">
      <c r="B45" s="39"/>
      <c r="C45" s="46"/>
      <c r="D45" s="46"/>
      <c r="E45" s="46"/>
      <c r="F45" s="46"/>
      <c r="G45" s="46"/>
      <c r="H45" s="46"/>
      <c r="I45" s="46"/>
      <c r="J45" s="39"/>
      <c r="K45" s="46"/>
      <c r="L45" s="46"/>
      <c r="M45" s="46"/>
      <c r="N45" s="46"/>
      <c r="O45" s="46"/>
    </row>
    <row r="46" spans="2:15" x14ac:dyDescent="0.25">
      <c r="B46" s="83" t="s">
        <v>10</v>
      </c>
      <c r="C46" s="108"/>
      <c r="D46" s="108"/>
      <c r="E46" s="108"/>
      <c r="F46" s="108"/>
      <c r="G46" s="108"/>
      <c r="H46" s="114"/>
      <c r="I46" s="114"/>
      <c r="J46" s="114"/>
      <c r="K46" s="114"/>
      <c r="L46" s="114"/>
      <c r="M46" s="114"/>
      <c r="N46" s="114"/>
      <c r="O46" s="109"/>
    </row>
    <row r="47" spans="2:15" x14ac:dyDescent="0.25">
      <c r="B47" s="29"/>
      <c r="C47" s="48"/>
      <c r="D47" s="48"/>
      <c r="E47" s="48"/>
      <c r="F47" s="48"/>
      <c r="G47" s="23"/>
      <c r="H47" s="26"/>
      <c r="I47" s="26"/>
      <c r="J47" s="26"/>
      <c r="K47" s="26"/>
      <c r="L47" s="48"/>
      <c r="M47" s="48"/>
      <c r="N47" s="48"/>
      <c r="O47" s="87"/>
    </row>
    <row r="48" spans="2:15" x14ac:dyDescent="0.25">
      <c r="B48" s="29"/>
      <c r="C48" s="258" t="s">
        <v>65</v>
      </c>
      <c r="D48" s="258"/>
      <c r="E48" s="258"/>
      <c r="F48" s="258"/>
      <c r="G48" s="258"/>
      <c r="H48" s="26"/>
      <c r="I48" s="258" t="s">
        <v>67</v>
      </c>
      <c r="J48" s="258"/>
      <c r="K48" s="258"/>
      <c r="L48" s="258"/>
      <c r="M48" s="258"/>
      <c r="N48" s="258"/>
      <c r="O48" s="87"/>
    </row>
    <row r="49" spans="2:15" x14ac:dyDescent="0.25">
      <c r="B49" s="29"/>
      <c r="C49" s="258" t="s">
        <v>11</v>
      </c>
      <c r="D49" s="258"/>
      <c r="E49" s="258"/>
      <c r="F49" s="258"/>
      <c r="G49" s="258"/>
      <c r="H49" s="26"/>
      <c r="I49" s="258" t="s">
        <v>23</v>
      </c>
      <c r="J49" s="258"/>
      <c r="K49" s="258"/>
      <c r="L49" s="258"/>
      <c r="M49" s="258"/>
      <c r="N49" s="258"/>
      <c r="O49" s="87"/>
    </row>
    <row r="50" spans="2:15" x14ac:dyDescent="0.25">
      <c r="B50" s="29"/>
      <c r="C50" s="95" t="s">
        <v>7</v>
      </c>
      <c r="D50" s="95" t="s">
        <v>17</v>
      </c>
      <c r="E50" s="95" t="s">
        <v>18</v>
      </c>
      <c r="F50" s="95" t="s">
        <v>8</v>
      </c>
      <c r="G50" s="95" t="s">
        <v>21</v>
      </c>
      <c r="H50" s="23"/>
      <c r="I50" s="146" t="s">
        <v>26</v>
      </c>
      <c r="J50" s="147"/>
      <c r="K50" s="147">
        <v>2016</v>
      </c>
      <c r="L50" s="148" t="s">
        <v>25</v>
      </c>
      <c r="M50" s="148">
        <v>2017</v>
      </c>
      <c r="N50" s="148" t="s">
        <v>25</v>
      </c>
      <c r="O50" s="87"/>
    </row>
    <row r="51" spans="2:15" x14ac:dyDescent="0.25">
      <c r="B51" s="29"/>
      <c r="C51" s="27">
        <v>2010</v>
      </c>
      <c r="D51" s="143">
        <v>178236577.16999999</v>
      </c>
      <c r="E51" s="143">
        <v>113519381.06</v>
      </c>
      <c r="F51" s="143">
        <f>+E51+D51</f>
        <v>291755958.23000002</v>
      </c>
      <c r="G51" s="144">
        <v>0.40043396214550153</v>
      </c>
      <c r="H51" s="23"/>
      <c r="I51" s="112" t="s">
        <v>28</v>
      </c>
      <c r="J51" s="66"/>
      <c r="K51" s="149">
        <f>+K73+K100</f>
        <v>40094220.649999999</v>
      </c>
      <c r="L51" s="150">
        <f>+K51/K53</f>
        <v>0.37390752262050825</v>
      </c>
      <c r="M51" s="149">
        <f>+M73+M100</f>
        <v>57578232.159999996</v>
      </c>
      <c r="N51" s="150">
        <f>+M51/M53</f>
        <v>0.48433273784008968</v>
      </c>
      <c r="O51" s="87"/>
    </row>
    <row r="52" spans="2:15" x14ac:dyDescent="0.25">
      <c r="B52" s="29"/>
      <c r="C52" s="27">
        <v>2011</v>
      </c>
      <c r="D52" s="143">
        <v>189199616.69</v>
      </c>
      <c r="E52" s="143">
        <v>131246243.18000001</v>
      </c>
      <c r="F52" s="143">
        <f t="shared" ref="F52:F58" si="9">+E52+D52</f>
        <v>320445859.87</v>
      </c>
      <c r="G52" s="144">
        <f>+F52/F51-1</f>
        <v>9.8335272445003064E-2</v>
      </c>
      <c r="H52" s="23"/>
      <c r="I52" s="112" t="s">
        <v>6</v>
      </c>
      <c r="J52" s="66"/>
      <c r="K52" s="149">
        <f>+K74+K101</f>
        <v>67136092.260000005</v>
      </c>
      <c r="L52" s="150">
        <f>+K52/K53</f>
        <v>0.62609247737949181</v>
      </c>
      <c r="M52" s="149">
        <f>+M74+M101</f>
        <v>61303329.340000004</v>
      </c>
      <c r="N52" s="150">
        <f>+M52/M53</f>
        <v>0.51566726215991032</v>
      </c>
      <c r="O52" s="87"/>
    </row>
    <row r="53" spans="2:15" x14ac:dyDescent="0.25">
      <c r="B53" s="29"/>
      <c r="C53" s="27">
        <v>2012</v>
      </c>
      <c r="D53" s="143">
        <v>253597887.59999999</v>
      </c>
      <c r="E53" s="143">
        <v>160605146.08000001</v>
      </c>
      <c r="F53" s="143">
        <f t="shared" si="9"/>
        <v>414203033.68000001</v>
      </c>
      <c r="G53" s="144">
        <f t="shared" ref="G53:G58" si="10">+F53/F52-1</f>
        <v>0.29258350801609945</v>
      </c>
      <c r="H53" s="23"/>
      <c r="I53" s="138" t="s">
        <v>8</v>
      </c>
      <c r="J53" s="77"/>
      <c r="K53" s="151">
        <f>+K75+K102</f>
        <v>107230312.91</v>
      </c>
      <c r="L53" s="152">
        <f>+L52+L51</f>
        <v>1</v>
      </c>
      <c r="M53" s="151">
        <f>+M75+M102</f>
        <v>118881561.5</v>
      </c>
      <c r="N53" s="152">
        <f>+N52+N51</f>
        <v>1</v>
      </c>
      <c r="O53" s="87"/>
    </row>
    <row r="54" spans="2:15" x14ac:dyDescent="0.25">
      <c r="B54" s="29"/>
      <c r="C54" s="27">
        <v>2013</v>
      </c>
      <c r="D54" s="143">
        <v>221381136.80000001</v>
      </c>
      <c r="E54" s="143">
        <v>183617917.53</v>
      </c>
      <c r="F54" s="143">
        <f t="shared" si="9"/>
        <v>404999054.33000004</v>
      </c>
      <c r="G54" s="145">
        <f t="shared" si="10"/>
        <v>-2.2220936597752372E-2</v>
      </c>
      <c r="H54" s="26"/>
      <c r="I54" s="38"/>
      <c r="J54" s="38"/>
      <c r="K54" s="38"/>
      <c r="L54" s="38"/>
      <c r="M54" s="38"/>
      <c r="N54" s="38"/>
      <c r="O54" s="87"/>
    </row>
    <row r="55" spans="2:15" x14ac:dyDescent="0.25">
      <c r="B55" s="29"/>
      <c r="C55" s="27">
        <v>2014</v>
      </c>
      <c r="D55" s="143">
        <v>247124594.15000001</v>
      </c>
      <c r="E55" s="143">
        <v>203060087.16999999</v>
      </c>
      <c r="F55" s="143">
        <f t="shared" si="9"/>
        <v>450184681.31999999</v>
      </c>
      <c r="G55" s="145">
        <f t="shared" si="10"/>
        <v>0.11156970987191972</v>
      </c>
      <c r="H55" s="26"/>
      <c r="I55" s="38"/>
      <c r="J55" s="117"/>
      <c r="K55" s="117"/>
      <c r="L55" s="38"/>
      <c r="M55" s="38"/>
      <c r="N55" s="38"/>
      <c r="O55" s="87"/>
    </row>
    <row r="56" spans="2:15" x14ac:dyDescent="0.25">
      <c r="B56" s="24"/>
      <c r="C56" s="27">
        <v>2015</v>
      </c>
      <c r="D56" s="143">
        <v>99451336.540000007</v>
      </c>
      <c r="E56" s="143">
        <v>126485048.05</v>
      </c>
      <c r="F56" s="143">
        <f t="shared" si="9"/>
        <v>225936384.59</v>
      </c>
      <c r="G56" s="144">
        <f t="shared" si="10"/>
        <v>-0.49812511628000056</v>
      </c>
      <c r="H56" s="23"/>
      <c r="I56" s="153" t="s">
        <v>34</v>
      </c>
      <c r="J56" s="80"/>
      <c r="K56" s="79">
        <v>2016</v>
      </c>
      <c r="L56" s="47" t="s">
        <v>25</v>
      </c>
      <c r="M56" s="47">
        <v>2017</v>
      </c>
      <c r="N56" s="47" t="s">
        <v>25</v>
      </c>
      <c r="O56" s="42"/>
    </row>
    <row r="57" spans="2:15" x14ac:dyDescent="0.25">
      <c r="B57" s="24"/>
      <c r="C57" s="27">
        <v>2016</v>
      </c>
      <c r="D57" s="143">
        <f>+E92</f>
        <v>33099664.579999998</v>
      </c>
      <c r="E57" s="143">
        <f>+E119</f>
        <v>74130648.329999998</v>
      </c>
      <c r="F57" s="143">
        <f t="shared" si="9"/>
        <v>107230312.91</v>
      </c>
      <c r="G57" s="144">
        <f t="shared" si="10"/>
        <v>-0.52539599540557558</v>
      </c>
      <c r="H57" s="23"/>
      <c r="I57" s="139" t="s">
        <v>36</v>
      </c>
      <c r="J57" s="140"/>
      <c r="K57" s="149">
        <f>+K79+K106</f>
        <v>0</v>
      </c>
      <c r="L57" s="150">
        <f>+K57/K$63</f>
        <v>0</v>
      </c>
      <c r="M57" s="149">
        <f>+M79+M106</f>
        <v>0</v>
      </c>
      <c r="N57" s="150">
        <f t="shared" ref="N57:N63" si="11">+M57/M$63</f>
        <v>0</v>
      </c>
      <c r="O57" s="42"/>
    </row>
    <row r="58" spans="2:15" x14ac:dyDescent="0.25">
      <c r="B58" s="116"/>
      <c r="C58" s="27">
        <v>2017</v>
      </c>
      <c r="D58" s="143">
        <f>+G92</f>
        <v>47124135.329999998</v>
      </c>
      <c r="E58" s="143">
        <f>+G119</f>
        <v>71757426.170000002</v>
      </c>
      <c r="F58" s="143">
        <f t="shared" si="9"/>
        <v>118881561.5</v>
      </c>
      <c r="G58" s="144">
        <f t="shared" si="10"/>
        <v>0.10865629572282476</v>
      </c>
      <c r="H58" s="19"/>
      <c r="I58" s="141" t="s">
        <v>38</v>
      </c>
      <c r="J58" s="142"/>
      <c r="K58" s="149">
        <f>+K80+K107</f>
        <v>0</v>
      </c>
      <c r="L58" s="150">
        <f t="shared" ref="L58:L63" si="12">+K58/K$63</f>
        <v>0</v>
      </c>
      <c r="M58" s="149">
        <f>+M80+M107</f>
        <v>0</v>
      </c>
      <c r="N58" s="150">
        <f t="shared" si="11"/>
        <v>0</v>
      </c>
      <c r="O58" s="42"/>
    </row>
    <row r="59" spans="2:15" x14ac:dyDescent="0.25">
      <c r="B59" s="116"/>
      <c r="C59" s="255" t="s">
        <v>22</v>
      </c>
      <c r="D59" s="255"/>
      <c r="E59" s="255"/>
      <c r="F59" s="255"/>
      <c r="G59" s="255"/>
      <c r="H59" s="19"/>
      <c r="I59" s="139" t="s">
        <v>40</v>
      </c>
      <c r="J59" s="140"/>
      <c r="K59" s="149">
        <f>+K81+K108</f>
        <v>0</v>
      </c>
      <c r="L59" s="150">
        <f t="shared" si="12"/>
        <v>0</v>
      </c>
      <c r="M59" s="149">
        <f>+M81+M108</f>
        <v>0</v>
      </c>
      <c r="N59" s="150">
        <f t="shared" si="11"/>
        <v>0</v>
      </c>
      <c r="O59" s="42"/>
    </row>
    <row r="60" spans="2:15" x14ac:dyDescent="0.25">
      <c r="B60" s="116"/>
      <c r="C60" s="53"/>
      <c r="D60" s="224">
        <f>+D58/D53-1</f>
        <v>-0.81417772925487097</v>
      </c>
      <c r="E60" s="53"/>
      <c r="F60" s="53"/>
      <c r="G60" s="53"/>
      <c r="H60" s="19"/>
      <c r="I60" s="112" t="s">
        <v>42</v>
      </c>
      <c r="J60" s="66"/>
      <c r="K60" s="149">
        <f>+K82+K109</f>
        <v>0</v>
      </c>
      <c r="L60" s="150">
        <f t="shared" si="12"/>
        <v>0</v>
      </c>
      <c r="M60" s="149">
        <f>+M82+M109</f>
        <v>0</v>
      </c>
      <c r="N60" s="150">
        <f>+M60/M$63</f>
        <v>0</v>
      </c>
      <c r="O60" s="42"/>
    </row>
    <row r="61" spans="2:15" x14ac:dyDescent="0.25">
      <c r="B61" s="116"/>
      <c r="C61" s="53"/>
      <c r="D61" s="53"/>
      <c r="E61" s="53"/>
      <c r="F61" s="53"/>
      <c r="G61" s="53"/>
      <c r="H61" s="19"/>
      <c r="I61" s="112" t="s">
        <v>46</v>
      </c>
      <c r="J61" s="66"/>
      <c r="K61" s="149">
        <f>+K84+K111</f>
        <v>30374220.649999999</v>
      </c>
      <c r="L61" s="150">
        <f t="shared" si="12"/>
        <v>0.75757104534216702</v>
      </c>
      <c r="M61" s="149">
        <f>+M84+M111</f>
        <v>39758232.159999996</v>
      </c>
      <c r="N61" s="150">
        <f t="shared" si="11"/>
        <v>0.6905080386893212</v>
      </c>
      <c r="O61" s="42"/>
    </row>
    <row r="62" spans="2:15" x14ac:dyDescent="0.25">
      <c r="B62" s="116"/>
      <c r="C62" s="53"/>
      <c r="D62" s="53"/>
      <c r="E62" s="53"/>
      <c r="F62" s="53"/>
      <c r="G62" s="53"/>
      <c r="H62" s="19"/>
      <c r="I62" s="112" t="s">
        <v>44</v>
      </c>
      <c r="J62" s="66"/>
      <c r="K62" s="106">
        <f>+K83+K110</f>
        <v>9720000</v>
      </c>
      <c r="L62" s="75">
        <f t="shared" si="12"/>
        <v>0.24242895465783296</v>
      </c>
      <c r="M62" s="106">
        <f>+M83+M110</f>
        <v>17820000</v>
      </c>
      <c r="N62" s="75">
        <f t="shared" si="11"/>
        <v>0.3094919613106788</v>
      </c>
      <c r="O62" s="42"/>
    </row>
    <row r="63" spans="2:15" x14ac:dyDescent="0.25">
      <c r="B63" s="116"/>
      <c r="C63" s="53"/>
      <c r="D63" s="53"/>
      <c r="E63" s="53"/>
      <c r="F63" s="53"/>
      <c r="G63" s="53"/>
      <c r="H63" s="19"/>
      <c r="I63" s="138" t="s">
        <v>8</v>
      </c>
      <c r="J63" s="77"/>
      <c r="K63" s="151">
        <f>SUM(K57:K62)</f>
        <v>40094220.649999999</v>
      </c>
      <c r="L63" s="152">
        <f t="shared" si="12"/>
        <v>1</v>
      </c>
      <c r="M63" s="151">
        <f>SUM(M57:M62)</f>
        <v>57578232.159999996</v>
      </c>
      <c r="N63" s="152">
        <f t="shared" si="11"/>
        <v>1</v>
      </c>
      <c r="O63" s="42"/>
    </row>
    <row r="64" spans="2:15" x14ac:dyDescent="0.25">
      <c r="B64" s="116"/>
      <c r="C64" s="53"/>
      <c r="D64" s="53"/>
      <c r="E64" s="53"/>
      <c r="F64" s="53"/>
      <c r="G64" s="53"/>
      <c r="H64" s="10"/>
      <c r="I64" s="255" t="s">
        <v>68</v>
      </c>
      <c r="J64" s="255"/>
      <c r="K64" s="255"/>
      <c r="L64" s="255"/>
      <c r="M64" s="255"/>
      <c r="N64" s="255"/>
      <c r="O64" s="42"/>
    </row>
    <row r="65" spans="2:15" x14ac:dyDescent="0.25">
      <c r="B65" s="116"/>
      <c r="C65" s="53"/>
      <c r="D65" s="53"/>
      <c r="E65" s="53"/>
      <c r="F65" s="53"/>
      <c r="G65" s="53"/>
      <c r="H65" s="19"/>
      <c r="I65" s="19"/>
      <c r="J65" s="19"/>
      <c r="K65" s="19"/>
      <c r="L65" s="38"/>
      <c r="M65" s="38"/>
      <c r="N65" s="38"/>
      <c r="O65" s="42"/>
    </row>
    <row r="66" spans="2:15" x14ac:dyDescent="0.25">
      <c r="B66" s="118"/>
      <c r="C66" s="119"/>
      <c r="D66" s="119"/>
      <c r="E66" s="119"/>
      <c r="F66" s="119"/>
      <c r="G66" s="119"/>
      <c r="H66" s="120"/>
      <c r="I66" s="120"/>
      <c r="J66" s="120"/>
      <c r="K66" s="120"/>
      <c r="L66" s="44"/>
      <c r="M66" s="44"/>
      <c r="N66" s="44"/>
      <c r="O66" s="45"/>
    </row>
    <row r="67" spans="2:15" x14ac:dyDescent="0.25">
      <c r="B67" s="117"/>
      <c r="C67" s="117"/>
      <c r="D67" s="117"/>
      <c r="E67" s="117"/>
      <c r="F67" s="117"/>
      <c r="G67" s="117"/>
      <c r="H67" s="121"/>
      <c r="I67" s="121"/>
      <c r="J67" s="121"/>
      <c r="K67" s="121"/>
      <c r="L67" s="38"/>
      <c r="M67" s="38"/>
      <c r="N67" s="38"/>
      <c r="O67" s="38"/>
    </row>
    <row r="68" spans="2:15" x14ac:dyDescent="0.25">
      <c r="B68" s="117"/>
      <c r="C68" s="117"/>
      <c r="D68" s="117"/>
      <c r="E68" s="117"/>
      <c r="F68" s="117"/>
      <c r="G68" s="117"/>
      <c r="H68" s="121"/>
      <c r="I68" s="121"/>
      <c r="J68" s="121"/>
      <c r="K68" s="121"/>
      <c r="L68" s="38"/>
      <c r="M68" s="38"/>
      <c r="N68" s="38"/>
      <c r="O68" s="38"/>
    </row>
    <row r="69" spans="2:15" x14ac:dyDescent="0.25">
      <c r="B69" s="158" t="s">
        <v>71</v>
      </c>
      <c r="C69" s="159"/>
      <c r="D69" s="159"/>
      <c r="E69" s="159"/>
      <c r="F69" s="159"/>
      <c r="G69" s="159"/>
      <c r="H69" s="115"/>
      <c r="I69" s="115"/>
      <c r="J69" s="115"/>
      <c r="K69" s="115"/>
      <c r="L69" s="122"/>
      <c r="M69" s="122"/>
      <c r="N69" s="122"/>
      <c r="O69" s="123"/>
    </row>
    <row r="70" spans="2:15" x14ac:dyDescent="0.25">
      <c r="B70" s="155" t="s">
        <v>70</v>
      </c>
      <c r="C70" s="156"/>
      <c r="D70" s="156"/>
      <c r="E70" s="157"/>
      <c r="F70" s="157"/>
      <c r="G70" s="157"/>
      <c r="H70" s="121"/>
      <c r="I70" s="121"/>
      <c r="J70" s="121"/>
      <c r="K70" s="121"/>
      <c r="L70" s="38"/>
      <c r="M70" s="38"/>
      <c r="N70" s="38"/>
      <c r="O70" s="42"/>
    </row>
    <row r="71" spans="2:15" x14ac:dyDescent="0.25">
      <c r="B71" s="29" t="s">
        <v>23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2"/>
    </row>
    <row r="72" spans="2:15" x14ac:dyDescent="0.25">
      <c r="B72" s="110" t="s">
        <v>24</v>
      </c>
      <c r="C72" s="63"/>
      <c r="D72" s="64"/>
      <c r="E72" s="47">
        <v>2016</v>
      </c>
      <c r="F72" s="47" t="s">
        <v>25</v>
      </c>
      <c r="G72" s="47">
        <v>2017</v>
      </c>
      <c r="H72" s="47" t="s">
        <v>25</v>
      </c>
      <c r="I72" s="38"/>
      <c r="J72" s="47" t="s">
        <v>26</v>
      </c>
      <c r="K72" s="47">
        <v>2016</v>
      </c>
      <c r="L72" s="47" t="s">
        <v>25</v>
      </c>
      <c r="M72" s="47">
        <v>2017</v>
      </c>
      <c r="N72" s="47" t="s">
        <v>25</v>
      </c>
      <c r="O72" s="42"/>
    </row>
    <row r="73" spans="2:15" x14ac:dyDescent="0.25">
      <c r="B73" s="111" t="s">
        <v>27</v>
      </c>
      <c r="C73" s="65"/>
      <c r="D73" s="66"/>
      <c r="E73" s="160"/>
      <c r="F73" s="67" t="str">
        <f>+IF(E73="","",+E73/E$92)</f>
        <v/>
      </c>
      <c r="G73" s="160"/>
      <c r="H73" s="67" t="str">
        <f t="shared" ref="H73:H92" si="13">+IF(G73="","",+G73/G$92)</f>
        <v/>
      </c>
      <c r="I73" s="38"/>
      <c r="J73" s="68" t="s">
        <v>28</v>
      </c>
      <c r="K73" s="69">
        <f>+SUM(E73:E81)</f>
        <v>26888037.84</v>
      </c>
      <c r="L73" s="62">
        <f>+K73/K75</f>
        <v>0.81233565902195626</v>
      </c>
      <c r="M73" s="69">
        <f>+SUM(G73:G81)</f>
        <v>40292044.329999998</v>
      </c>
      <c r="N73" s="62">
        <f>+M73/M75</f>
        <v>0.85501928147527029</v>
      </c>
      <c r="O73" s="42"/>
    </row>
    <row r="74" spans="2:15" x14ac:dyDescent="0.25">
      <c r="B74" s="111" t="s">
        <v>29</v>
      </c>
      <c r="C74" s="65"/>
      <c r="D74" s="66"/>
      <c r="E74" s="160"/>
      <c r="F74" s="67" t="str">
        <f t="shared" ref="F74:F92" si="14">+IF(E74="","",+E74/E$92)</f>
        <v/>
      </c>
      <c r="G74" s="160"/>
      <c r="H74" s="67" t="str">
        <f t="shared" si="13"/>
        <v/>
      </c>
      <c r="I74" s="38"/>
      <c r="J74" s="61" t="s">
        <v>6</v>
      </c>
      <c r="K74" s="69">
        <f>+SUM(E82:E91)</f>
        <v>6211626.7400000002</v>
      </c>
      <c r="L74" s="62">
        <f>+K74/K75</f>
        <v>0.18766434097804385</v>
      </c>
      <c r="M74" s="69">
        <f>+SUM(G82:G91)</f>
        <v>6832091</v>
      </c>
      <c r="N74" s="62">
        <f>+M74/M75</f>
        <v>0.14498071852472968</v>
      </c>
      <c r="O74" s="42"/>
    </row>
    <row r="75" spans="2:15" x14ac:dyDescent="0.25">
      <c r="B75" s="111" t="s">
        <v>30</v>
      </c>
      <c r="C75" s="65"/>
      <c r="D75" s="66"/>
      <c r="E75" s="160"/>
      <c r="F75" s="67" t="str">
        <f t="shared" si="14"/>
        <v/>
      </c>
      <c r="G75" s="160"/>
      <c r="H75" s="67" t="str">
        <f t="shared" si="13"/>
        <v/>
      </c>
      <c r="I75" s="38"/>
      <c r="J75" s="70" t="s">
        <v>8</v>
      </c>
      <c r="K75" s="71">
        <f>SUM(K73:K74)</f>
        <v>33099664.579999998</v>
      </c>
      <c r="L75" s="72">
        <f>+L74+L73</f>
        <v>1</v>
      </c>
      <c r="M75" s="71">
        <f>SUM(M73:M74)</f>
        <v>47124135.329999998</v>
      </c>
      <c r="N75" s="72">
        <f>+N74+N73</f>
        <v>1</v>
      </c>
      <c r="O75" s="42"/>
    </row>
    <row r="76" spans="2:15" x14ac:dyDescent="0.25">
      <c r="B76" s="111" t="s">
        <v>31</v>
      </c>
      <c r="C76" s="65"/>
      <c r="D76" s="66"/>
      <c r="E76" s="160"/>
      <c r="F76" s="67" t="str">
        <f t="shared" si="14"/>
        <v/>
      </c>
      <c r="G76" s="160"/>
      <c r="H76" s="67" t="str">
        <f t="shared" si="13"/>
        <v/>
      </c>
      <c r="I76" s="38"/>
      <c r="J76" s="38"/>
      <c r="K76" s="38"/>
      <c r="L76" s="38"/>
      <c r="M76" s="38"/>
      <c r="N76" s="38"/>
      <c r="O76" s="42"/>
    </row>
    <row r="77" spans="2:15" x14ac:dyDescent="0.25">
      <c r="B77" s="111" t="s">
        <v>32</v>
      </c>
      <c r="C77" s="65"/>
      <c r="D77" s="66"/>
      <c r="E77" s="160"/>
      <c r="F77" s="67" t="str">
        <f t="shared" si="14"/>
        <v/>
      </c>
      <c r="G77" s="160"/>
      <c r="H77" s="67" t="str">
        <f t="shared" si="13"/>
        <v/>
      </c>
      <c r="I77" s="38"/>
      <c r="J77" s="38"/>
      <c r="K77" s="117"/>
      <c r="L77" s="117"/>
      <c r="M77" s="38"/>
      <c r="N77" s="38"/>
      <c r="O77" s="42"/>
    </row>
    <row r="78" spans="2:15" x14ac:dyDescent="0.25">
      <c r="B78" s="111" t="s">
        <v>33</v>
      </c>
      <c r="C78" s="65"/>
      <c r="D78" s="66"/>
      <c r="E78" s="160"/>
      <c r="F78" s="67" t="str">
        <f t="shared" si="14"/>
        <v/>
      </c>
      <c r="G78" s="160"/>
      <c r="H78" s="67" t="str">
        <f t="shared" si="13"/>
        <v/>
      </c>
      <c r="I78" s="38"/>
      <c r="J78" s="73" t="s">
        <v>34</v>
      </c>
      <c r="K78" s="47">
        <v>2016</v>
      </c>
      <c r="L78" s="47" t="s">
        <v>25</v>
      </c>
      <c r="M78" s="47">
        <v>2017</v>
      </c>
      <c r="N78" s="47" t="s">
        <v>25</v>
      </c>
      <c r="O78" s="42"/>
    </row>
    <row r="79" spans="2:15" x14ac:dyDescent="0.25">
      <c r="B79" s="112" t="s">
        <v>35</v>
      </c>
      <c r="C79" s="65"/>
      <c r="D79" s="66"/>
      <c r="E79" s="160">
        <v>9720000</v>
      </c>
      <c r="F79" s="67">
        <f t="shared" si="14"/>
        <v>0.29365856492313736</v>
      </c>
      <c r="G79" s="160">
        <v>17820000</v>
      </c>
      <c r="H79" s="67">
        <f t="shared" si="13"/>
        <v>0.37815017453817334</v>
      </c>
      <c r="I79" s="38"/>
      <c r="J79" s="74" t="s">
        <v>36</v>
      </c>
      <c r="K79" s="69">
        <f>+E73+E74</f>
        <v>0</v>
      </c>
      <c r="L79" s="62">
        <f>+K79/K$85</f>
        <v>0</v>
      </c>
      <c r="M79" s="69">
        <f>+G73+G74</f>
        <v>0</v>
      </c>
      <c r="N79" s="62">
        <f t="shared" ref="N79:N85" si="15">+M79/M$85</f>
        <v>0</v>
      </c>
      <c r="O79" s="42"/>
    </row>
    <row r="80" spans="2:15" x14ac:dyDescent="0.25">
      <c r="B80" s="111" t="s">
        <v>37</v>
      </c>
      <c r="C80" s="65"/>
      <c r="D80" s="66"/>
      <c r="E80" s="160">
        <v>12310454.890000001</v>
      </c>
      <c r="F80" s="67">
        <f t="shared" si="14"/>
        <v>0.37192083503584561</v>
      </c>
      <c r="G80" s="160">
        <v>22210142.109999999</v>
      </c>
      <c r="H80" s="67">
        <f t="shared" si="13"/>
        <v>0.47131139817138795</v>
      </c>
      <c r="I80" s="38"/>
      <c r="J80" s="74" t="s">
        <v>38</v>
      </c>
      <c r="K80" s="69">
        <f>+E75</f>
        <v>0</v>
      </c>
      <c r="L80" s="62">
        <f t="shared" ref="L80:L85" si="16">+K80/K$85</f>
        <v>0</v>
      </c>
      <c r="M80" s="69">
        <f>+G75</f>
        <v>0</v>
      </c>
      <c r="N80" s="62">
        <f t="shared" si="15"/>
        <v>0</v>
      </c>
      <c r="O80" s="42"/>
    </row>
    <row r="81" spans="2:15" x14ac:dyDescent="0.25">
      <c r="B81" s="111" t="s">
        <v>39</v>
      </c>
      <c r="C81" s="65"/>
      <c r="D81" s="66"/>
      <c r="E81" s="160">
        <v>4857582.95</v>
      </c>
      <c r="F81" s="67">
        <f t="shared" si="14"/>
        <v>0.14675625906297327</v>
      </c>
      <c r="G81" s="160">
        <v>261902.22</v>
      </c>
      <c r="H81" s="67">
        <f t="shared" si="13"/>
        <v>5.5577087657090385E-3</v>
      </c>
      <c r="I81" s="38"/>
      <c r="J81" s="74" t="s">
        <v>40</v>
      </c>
      <c r="K81" s="69">
        <f>+E76</f>
        <v>0</v>
      </c>
      <c r="L81" s="62">
        <f t="shared" si="16"/>
        <v>0</v>
      </c>
      <c r="M81" s="69">
        <f>+G76</f>
        <v>0</v>
      </c>
      <c r="N81" s="62">
        <f t="shared" si="15"/>
        <v>0</v>
      </c>
      <c r="O81" s="42"/>
    </row>
    <row r="82" spans="2:15" x14ac:dyDescent="0.25">
      <c r="B82" s="111" t="s">
        <v>41</v>
      </c>
      <c r="C82" s="65"/>
      <c r="D82" s="66"/>
      <c r="E82" s="160"/>
      <c r="F82" s="67" t="str">
        <f t="shared" si="14"/>
        <v/>
      </c>
      <c r="G82" s="160"/>
      <c r="H82" s="67" t="str">
        <f t="shared" si="13"/>
        <v/>
      </c>
      <c r="I82" s="38"/>
      <c r="J82" s="74" t="s">
        <v>42</v>
      </c>
      <c r="K82" s="69">
        <f>+E77+E78</f>
        <v>0</v>
      </c>
      <c r="L82" s="62">
        <f t="shared" si="16"/>
        <v>0</v>
      </c>
      <c r="M82" s="69">
        <f>+G77+G78</f>
        <v>0</v>
      </c>
      <c r="N82" s="62">
        <f t="shared" si="15"/>
        <v>0</v>
      </c>
      <c r="O82" s="42"/>
    </row>
    <row r="83" spans="2:15" x14ac:dyDescent="0.25">
      <c r="B83" s="111" t="s">
        <v>43</v>
      </c>
      <c r="C83" s="65"/>
      <c r="D83" s="66"/>
      <c r="E83" s="160"/>
      <c r="F83" s="67" t="str">
        <f t="shared" si="14"/>
        <v/>
      </c>
      <c r="G83" s="160"/>
      <c r="H83" s="67" t="str">
        <f t="shared" si="13"/>
        <v/>
      </c>
      <c r="I83" s="38"/>
      <c r="J83" s="75" t="s">
        <v>44</v>
      </c>
      <c r="K83" s="69">
        <f>+E79</f>
        <v>9720000</v>
      </c>
      <c r="L83" s="62">
        <f t="shared" si="16"/>
        <v>0.36149904495968976</v>
      </c>
      <c r="M83" s="69">
        <f>+G79</f>
        <v>17820000</v>
      </c>
      <c r="N83" s="62">
        <f t="shared" si="15"/>
        <v>0.44227093204927981</v>
      </c>
      <c r="O83" s="42"/>
    </row>
    <row r="84" spans="2:15" x14ac:dyDescent="0.25">
      <c r="B84" s="112" t="s">
        <v>45</v>
      </c>
      <c r="C84" s="65"/>
      <c r="D84" s="66"/>
      <c r="E84" s="160"/>
      <c r="F84" s="67" t="str">
        <f t="shared" si="14"/>
        <v/>
      </c>
      <c r="G84" s="160"/>
      <c r="H84" s="67" t="str">
        <f t="shared" si="13"/>
        <v/>
      </c>
      <c r="I84" s="38"/>
      <c r="J84" s="74" t="s">
        <v>46</v>
      </c>
      <c r="K84" s="69">
        <f>+E80+E81</f>
        <v>17168037.84</v>
      </c>
      <c r="L84" s="62">
        <f t="shared" si="16"/>
        <v>0.63850095504031024</v>
      </c>
      <c r="M84" s="69">
        <f>+G80+G81</f>
        <v>22472044.329999998</v>
      </c>
      <c r="N84" s="62">
        <f t="shared" si="15"/>
        <v>0.55772906795072019</v>
      </c>
      <c r="O84" s="42"/>
    </row>
    <row r="85" spans="2:15" x14ac:dyDescent="0.25">
      <c r="B85" s="112" t="s">
        <v>47</v>
      </c>
      <c r="C85" s="65"/>
      <c r="D85" s="66"/>
      <c r="E85" s="160"/>
      <c r="F85" s="67" t="str">
        <f t="shared" si="14"/>
        <v/>
      </c>
      <c r="G85" s="160"/>
      <c r="H85" s="67" t="str">
        <f t="shared" si="13"/>
        <v/>
      </c>
      <c r="I85" s="38"/>
      <c r="J85" s="70" t="s">
        <v>8</v>
      </c>
      <c r="K85" s="71">
        <f>SUM(K79:K84)</f>
        <v>26888037.84</v>
      </c>
      <c r="L85" s="72">
        <f t="shared" si="16"/>
        <v>1</v>
      </c>
      <c r="M85" s="71">
        <f>SUM(M79:M84)</f>
        <v>40292044.329999998</v>
      </c>
      <c r="N85" s="72">
        <f t="shared" si="15"/>
        <v>1</v>
      </c>
      <c r="O85" s="42"/>
    </row>
    <row r="86" spans="2:15" x14ac:dyDescent="0.25">
      <c r="B86" s="111" t="s">
        <v>48</v>
      </c>
      <c r="C86" s="65"/>
      <c r="D86" s="66"/>
      <c r="E86" s="160"/>
      <c r="F86" s="67" t="str">
        <f t="shared" si="14"/>
        <v/>
      </c>
      <c r="G86" s="160"/>
      <c r="H86" s="67" t="str">
        <f t="shared" si="13"/>
        <v/>
      </c>
      <c r="I86" s="38"/>
      <c r="J86" s="38"/>
      <c r="K86" s="38"/>
      <c r="L86" s="38"/>
      <c r="M86" s="38"/>
      <c r="N86" s="38"/>
      <c r="O86" s="42"/>
    </row>
    <row r="87" spans="2:15" x14ac:dyDescent="0.25">
      <c r="B87" s="111" t="s">
        <v>49</v>
      </c>
      <c r="C87" s="65"/>
      <c r="D87" s="66"/>
      <c r="E87" s="160"/>
      <c r="F87" s="67" t="str">
        <f t="shared" si="14"/>
        <v/>
      </c>
      <c r="G87" s="160"/>
      <c r="H87" s="67" t="str">
        <f t="shared" si="13"/>
        <v/>
      </c>
      <c r="I87" s="38"/>
      <c r="J87" s="38"/>
      <c r="K87" s="38"/>
      <c r="L87" s="38"/>
      <c r="M87" s="38"/>
      <c r="N87" s="38"/>
      <c r="O87" s="42"/>
    </row>
    <row r="88" spans="2:15" x14ac:dyDescent="0.25">
      <c r="B88" s="111" t="s">
        <v>50</v>
      </c>
      <c r="C88" s="65"/>
      <c r="D88" s="66"/>
      <c r="E88" s="160">
        <v>4750000</v>
      </c>
      <c r="F88" s="67">
        <f t="shared" si="14"/>
        <v>0.14350598594494882</v>
      </c>
      <c r="G88" s="160">
        <v>6832091</v>
      </c>
      <c r="H88" s="67">
        <f t="shared" si="13"/>
        <v>0.14498071852472968</v>
      </c>
      <c r="I88" s="38"/>
      <c r="J88" s="38"/>
      <c r="K88" s="38"/>
      <c r="L88" s="38"/>
      <c r="M88" s="38"/>
      <c r="N88" s="38"/>
      <c r="O88" s="42"/>
    </row>
    <row r="89" spans="2:15" x14ac:dyDescent="0.25">
      <c r="B89" s="111" t="s">
        <v>51</v>
      </c>
      <c r="C89" s="65"/>
      <c r="D89" s="66"/>
      <c r="E89" s="160"/>
      <c r="F89" s="67" t="str">
        <f t="shared" si="14"/>
        <v/>
      </c>
      <c r="G89" s="160"/>
      <c r="H89" s="67" t="str">
        <f t="shared" si="13"/>
        <v/>
      </c>
      <c r="I89" s="38"/>
      <c r="J89" s="38"/>
      <c r="K89" s="38"/>
      <c r="L89" s="38"/>
      <c r="M89" s="38"/>
      <c r="N89" s="38"/>
      <c r="O89" s="42"/>
    </row>
    <row r="90" spans="2:15" x14ac:dyDescent="0.25">
      <c r="B90" s="111" t="s">
        <v>52</v>
      </c>
      <c r="C90" s="65"/>
      <c r="D90" s="66"/>
      <c r="E90" s="160"/>
      <c r="F90" s="67" t="str">
        <f t="shared" si="14"/>
        <v/>
      </c>
      <c r="G90" s="160"/>
      <c r="H90" s="67" t="str">
        <f t="shared" si="13"/>
        <v/>
      </c>
      <c r="I90" s="38"/>
      <c r="J90" s="38"/>
      <c r="K90" s="38"/>
      <c r="L90" s="38"/>
      <c r="M90" s="38"/>
      <c r="N90" s="38"/>
      <c r="O90" s="42"/>
    </row>
    <row r="91" spans="2:15" x14ac:dyDescent="0.25">
      <c r="B91" s="111" t="s">
        <v>53</v>
      </c>
      <c r="C91" s="65"/>
      <c r="D91" s="66"/>
      <c r="E91" s="160">
        <v>1461626.74</v>
      </c>
      <c r="F91" s="67">
        <f t="shared" si="14"/>
        <v>4.4158355033095023E-2</v>
      </c>
      <c r="G91" s="160"/>
      <c r="H91" s="67" t="str">
        <f t="shared" si="13"/>
        <v/>
      </c>
      <c r="I91" s="38"/>
      <c r="J91" s="38"/>
      <c r="K91" s="38"/>
      <c r="L91" s="38"/>
      <c r="M91" s="38"/>
      <c r="N91" s="38"/>
      <c r="O91" s="42"/>
    </row>
    <row r="92" spans="2:15" x14ac:dyDescent="0.25">
      <c r="B92" s="113" t="s">
        <v>54</v>
      </c>
      <c r="C92" s="76"/>
      <c r="D92" s="77"/>
      <c r="E92" s="71">
        <f>SUM(E73:E91)</f>
        <v>33099664.579999998</v>
      </c>
      <c r="F92" s="78">
        <f t="shared" si="14"/>
        <v>1</v>
      </c>
      <c r="G92" s="137">
        <f>SUM(G73:G91)</f>
        <v>47124135.329999998</v>
      </c>
      <c r="H92" s="78">
        <f t="shared" si="13"/>
        <v>1</v>
      </c>
      <c r="I92" s="38"/>
      <c r="J92" s="38"/>
      <c r="K92" s="38"/>
      <c r="L92" s="38"/>
      <c r="M92" s="38"/>
      <c r="N92" s="38"/>
      <c r="O92" s="42"/>
    </row>
    <row r="93" spans="2:15" x14ac:dyDescent="0.25">
      <c r="B93" s="259" t="s">
        <v>66</v>
      </c>
      <c r="C93" s="255"/>
      <c r="D93" s="255"/>
      <c r="E93" s="255"/>
      <c r="F93" s="255"/>
      <c r="G93" s="255"/>
      <c r="H93" s="255"/>
      <c r="I93" s="38"/>
      <c r="J93" s="38"/>
      <c r="K93" s="38"/>
      <c r="L93" s="38"/>
      <c r="M93" s="38"/>
      <c r="N93" s="38"/>
      <c r="O93" s="42"/>
    </row>
    <row r="94" spans="2:15" x14ac:dyDescent="0.25">
      <c r="B94" s="41"/>
      <c r="C94" s="124"/>
      <c r="D94" s="124"/>
      <c r="E94" s="124"/>
      <c r="F94" s="124"/>
      <c r="G94" s="124"/>
      <c r="H94" s="38"/>
      <c r="I94" s="38"/>
      <c r="J94" s="38"/>
      <c r="K94" s="38"/>
      <c r="L94" s="38"/>
      <c r="M94" s="38"/>
      <c r="N94" s="38"/>
      <c r="O94" s="42"/>
    </row>
    <row r="95" spans="2:15" x14ac:dyDescent="0.25">
      <c r="B95" s="41"/>
      <c r="C95" s="124"/>
      <c r="D95" s="124"/>
      <c r="E95" s="124"/>
      <c r="F95" s="124"/>
      <c r="G95" s="124"/>
      <c r="H95" s="38"/>
      <c r="I95" s="38"/>
      <c r="J95" s="38"/>
      <c r="K95" s="38"/>
      <c r="L95" s="38"/>
      <c r="M95" s="38"/>
      <c r="N95" s="38"/>
      <c r="O95" s="42"/>
    </row>
    <row r="96" spans="2:15" x14ac:dyDescent="0.25">
      <c r="B96" s="41"/>
      <c r="C96" s="124"/>
      <c r="D96" s="124"/>
      <c r="E96" s="124"/>
      <c r="F96" s="124"/>
      <c r="G96" s="124"/>
      <c r="H96" s="38"/>
      <c r="I96" s="38"/>
      <c r="J96" s="38"/>
      <c r="K96" s="38"/>
      <c r="L96" s="38"/>
      <c r="M96" s="38"/>
      <c r="N96" s="38"/>
      <c r="O96" s="42"/>
    </row>
    <row r="97" spans="2:15" x14ac:dyDescent="0.25">
      <c r="B97" s="154" t="s">
        <v>69</v>
      </c>
      <c r="C97" s="26"/>
      <c r="D97" s="26"/>
      <c r="E97" s="26"/>
      <c r="F97" s="26"/>
      <c r="G97" s="26"/>
      <c r="H97" s="38"/>
      <c r="I97" s="38"/>
      <c r="J97" s="38"/>
      <c r="K97" s="38"/>
      <c r="L97" s="38"/>
      <c r="M97" s="38"/>
      <c r="N97" s="38"/>
      <c r="O97" s="42"/>
    </row>
    <row r="98" spans="2:15" x14ac:dyDescent="0.25">
      <c r="B98" s="29" t="s">
        <v>23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2"/>
    </row>
    <row r="99" spans="2:15" x14ac:dyDescent="0.25">
      <c r="B99" s="110" t="s">
        <v>24</v>
      </c>
      <c r="C99" s="63"/>
      <c r="D99" s="64"/>
      <c r="E99" s="47">
        <v>2016</v>
      </c>
      <c r="F99" s="47" t="s">
        <v>25</v>
      </c>
      <c r="G99" s="47">
        <v>2017</v>
      </c>
      <c r="H99" s="47" t="s">
        <v>25</v>
      </c>
      <c r="I99" s="125"/>
      <c r="J99" s="47" t="s">
        <v>26</v>
      </c>
      <c r="K99" s="47">
        <v>2016</v>
      </c>
      <c r="L99" s="47" t="s">
        <v>25</v>
      </c>
      <c r="M99" s="47">
        <v>2017</v>
      </c>
      <c r="N99" s="47" t="s">
        <v>25</v>
      </c>
      <c r="O99" s="126"/>
    </row>
    <row r="100" spans="2:15" x14ac:dyDescent="0.25">
      <c r="B100" s="111" t="s">
        <v>27</v>
      </c>
      <c r="C100" s="65"/>
      <c r="D100" s="66"/>
      <c r="E100" s="160"/>
      <c r="F100" s="67" t="str">
        <f>+IF(E100="","",+E100/E$119)</f>
        <v/>
      </c>
      <c r="G100" s="160"/>
      <c r="H100" s="67" t="str">
        <f t="shared" ref="H100:H119" si="17">+IF(G100="","",+G100/G$119)</f>
        <v/>
      </c>
      <c r="I100" s="127"/>
      <c r="J100" s="68" t="s">
        <v>28</v>
      </c>
      <c r="K100" s="69">
        <f>+SUM(E100:E107)</f>
        <v>13206182.810000001</v>
      </c>
      <c r="L100" s="62">
        <f>+K100/K102</f>
        <v>0.17814740741523474</v>
      </c>
      <c r="M100" s="69">
        <f>+SUM(G100:G107)</f>
        <v>17286187.829999998</v>
      </c>
      <c r="N100" s="62">
        <f>+M100/M102</f>
        <v>0.24089754541986241</v>
      </c>
      <c r="O100" s="128"/>
    </row>
    <row r="101" spans="2:15" x14ac:dyDescent="0.25">
      <c r="B101" s="111" t="s">
        <v>29</v>
      </c>
      <c r="C101" s="65"/>
      <c r="D101" s="66"/>
      <c r="E101" s="160"/>
      <c r="F101" s="67" t="str">
        <f t="shared" ref="F101:F119" si="18">+IF(E101="","",+E101/E$119)</f>
        <v/>
      </c>
      <c r="G101" s="160"/>
      <c r="H101" s="67" t="str">
        <f t="shared" si="17"/>
        <v/>
      </c>
      <c r="I101" s="127"/>
      <c r="J101" s="61" t="s">
        <v>6</v>
      </c>
      <c r="K101" s="69">
        <f>+SUM(E108:E118)</f>
        <v>60924465.520000003</v>
      </c>
      <c r="L101" s="62">
        <f>+K101/K102</f>
        <v>0.82185259258476528</v>
      </c>
      <c r="M101" s="69">
        <f>+SUM(G108:G118)</f>
        <v>54471238.340000004</v>
      </c>
      <c r="N101" s="62">
        <f>+M101/M102</f>
        <v>0.75910245458013759</v>
      </c>
      <c r="O101" s="128"/>
    </row>
    <row r="102" spans="2:15" x14ac:dyDescent="0.25">
      <c r="B102" s="111" t="s">
        <v>30</v>
      </c>
      <c r="C102" s="65"/>
      <c r="D102" s="66"/>
      <c r="E102" s="160"/>
      <c r="F102" s="67" t="str">
        <f t="shared" si="18"/>
        <v/>
      </c>
      <c r="G102" s="160"/>
      <c r="H102" s="67" t="str">
        <f t="shared" si="17"/>
        <v/>
      </c>
      <c r="I102" s="127"/>
      <c r="J102" s="70" t="s">
        <v>8</v>
      </c>
      <c r="K102" s="71">
        <f>SUM(K100:K101)</f>
        <v>74130648.329999998</v>
      </c>
      <c r="L102" s="72">
        <f>+L101+L100</f>
        <v>1</v>
      </c>
      <c r="M102" s="71">
        <f>SUM(M100:M101)</f>
        <v>71757426.170000002</v>
      </c>
      <c r="N102" s="72">
        <f>+N101+N100</f>
        <v>1</v>
      </c>
      <c r="O102" s="128"/>
    </row>
    <row r="103" spans="2:15" x14ac:dyDescent="0.25">
      <c r="B103" s="111" t="s">
        <v>31</v>
      </c>
      <c r="C103" s="65"/>
      <c r="D103" s="66"/>
      <c r="E103" s="160"/>
      <c r="F103" s="67" t="str">
        <f t="shared" si="18"/>
        <v/>
      </c>
      <c r="G103" s="160"/>
      <c r="H103" s="67" t="str">
        <f t="shared" si="17"/>
        <v/>
      </c>
      <c r="I103" s="127"/>
      <c r="J103" s="38"/>
      <c r="K103" s="38"/>
      <c r="L103" s="38"/>
      <c r="M103" s="38"/>
      <c r="N103" s="38"/>
      <c r="O103" s="128"/>
    </row>
    <row r="104" spans="2:15" x14ac:dyDescent="0.25">
      <c r="B104" s="111" t="s">
        <v>32</v>
      </c>
      <c r="C104" s="65"/>
      <c r="D104" s="66"/>
      <c r="E104" s="160"/>
      <c r="F104" s="67" t="str">
        <f t="shared" si="18"/>
        <v/>
      </c>
      <c r="G104" s="160"/>
      <c r="H104" s="67" t="str">
        <f t="shared" si="17"/>
        <v/>
      </c>
      <c r="I104" s="26"/>
      <c r="J104" s="38"/>
      <c r="K104" s="117"/>
      <c r="L104" s="117"/>
      <c r="M104" s="38"/>
      <c r="N104" s="38"/>
      <c r="O104" s="25"/>
    </row>
    <row r="105" spans="2:15" x14ac:dyDescent="0.25">
      <c r="B105" s="111" t="s">
        <v>33</v>
      </c>
      <c r="C105" s="65"/>
      <c r="D105" s="66"/>
      <c r="E105" s="160"/>
      <c r="F105" s="67" t="str">
        <f t="shared" si="18"/>
        <v/>
      </c>
      <c r="G105" s="160"/>
      <c r="H105" s="67" t="str">
        <f t="shared" si="17"/>
        <v/>
      </c>
      <c r="I105" s="38"/>
      <c r="J105" s="73" t="s">
        <v>34</v>
      </c>
      <c r="K105" s="47">
        <v>2016</v>
      </c>
      <c r="L105" s="47" t="s">
        <v>25</v>
      </c>
      <c r="M105" s="47">
        <v>2017</v>
      </c>
      <c r="N105" s="47" t="s">
        <v>25</v>
      </c>
      <c r="O105" s="42"/>
    </row>
    <row r="106" spans="2:15" x14ac:dyDescent="0.25">
      <c r="B106" s="111" t="s">
        <v>37</v>
      </c>
      <c r="C106" s="65"/>
      <c r="D106" s="66"/>
      <c r="E106" s="160">
        <v>9469580.6500000004</v>
      </c>
      <c r="F106" s="67">
        <f t="shared" si="18"/>
        <v>0.12774177568021819</v>
      </c>
      <c r="G106" s="160">
        <v>17084724.699999999</v>
      </c>
      <c r="H106" s="67">
        <f t="shared" si="17"/>
        <v>0.23808998750212557</v>
      </c>
      <c r="I106" s="38"/>
      <c r="J106" s="74" t="s">
        <v>36</v>
      </c>
      <c r="K106" s="69">
        <f>+E100+E101</f>
        <v>0</v>
      </c>
      <c r="L106" s="62">
        <f>+K106/K$112</f>
        <v>0</v>
      </c>
      <c r="M106" s="69">
        <f>+G100+G101</f>
        <v>0</v>
      </c>
      <c r="N106" s="62">
        <f t="shared" ref="N106:N112" si="19">+M106/M$112</f>
        <v>0</v>
      </c>
      <c r="O106" s="42"/>
    </row>
    <row r="107" spans="2:15" x14ac:dyDescent="0.25">
      <c r="B107" s="111" t="s">
        <v>39</v>
      </c>
      <c r="C107" s="65"/>
      <c r="D107" s="66"/>
      <c r="E107" s="160">
        <v>3736602.16</v>
      </c>
      <c r="F107" s="67">
        <f t="shared" si="18"/>
        <v>5.0405631735016561E-2</v>
      </c>
      <c r="G107" s="160">
        <v>201463.13</v>
      </c>
      <c r="H107" s="67">
        <f t="shared" si="17"/>
        <v>2.8075579177368366E-3</v>
      </c>
      <c r="I107" s="125"/>
      <c r="J107" s="74" t="s">
        <v>38</v>
      </c>
      <c r="K107" s="69">
        <f>+E102</f>
        <v>0</v>
      </c>
      <c r="L107" s="62">
        <f t="shared" ref="L107:L112" si="20">+K107/K$112</f>
        <v>0</v>
      </c>
      <c r="M107" s="69">
        <f>+G102</f>
        <v>0</v>
      </c>
      <c r="N107" s="62">
        <f t="shared" si="19"/>
        <v>0</v>
      </c>
      <c r="O107" s="126"/>
    </row>
    <row r="108" spans="2:15" x14ac:dyDescent="0.25">
      <c r="B108" s="111" t="s">
        <v>72</v>
      </c>
      <c r="C108" s="65"/>
      <c r="D108" s="66"/>
      <c r="E108" s="160"/>
      <c r="F108" s="67" t="str">
        <f t="shared" si="18"/>
        <v/>
      </c>
      <c r="G108" s="160"/>
      <c r="H108" s="67" t="str">
        <f t="shared" si="17"/>
        <v/>
      </c>
      <c r="I108" s="121"/>
      <c r="J108" s="74" t="s">
        <v>40</v>
      </c>
      <c r="K108" s="69">
        <f>+E103</f>
        <v>0</v>
      </c>
      <c r="L108" s="62">
        <f t="shared" si="20"/>
        <v>0</v>
      </c>
      <c r="M108" s="69">
        <f>+G103</f>
        <v>0</v>
      </c>
      <c r="N108" s="62">
        <f t="shared" si="19"/>
        <v>0</v>
      </c>
      <c r="O108" s="129"/>
    </row>
    <row r="109" spans="2:15" x14ac:dyDescent="0.25">
      <c r="B109" s="112" t="s">
        <v>45</v>
      </c>
      <c r="C109" s="65"/>
      <c r="D109" s="66"/>
      <c r="E109" s="160"/>
      <c r="F109" s="67" t="str">
        <f t="shared" si="18"/>
        <v/>
      </c>
      <c r="G109" s="160"/>
      <c r="H109" s="67" t="str">
        <f t="shared" si="17"/>
        <v/>
      </c>
      <c r="I109" s="121"/>
      <c r="J109" s="74" t="s">
        <v>42</v>
      </c>
      <c r="K109" s="69">
        <f>+E104+E105</f>
        <v>0</v>
      </c>
      <c r="L109" s="62">
        <f t="shared" si="20"/>
        <v>0</v>
      </c>
      <c r="M109" s="69">
        <f>+G104+G105</f>
        <v>0</v>
      </c>
      <c r="N109" s="62">
        <f t="shared" si="19"/>
        <v>0</v>
      </c>
      <c r="O109" s="129"/>
    </row>
    <row r="110" spans="2:15" x14ac:dyDescent="0.25">
      <c r="B110" s="112" t="s">
        <v>47</v>
      </c>
      <c r="C110" s="65"/>
      <c r="D110" s="66"/>
      <c r="E110" s="160">
        <v>10435687</v>
      </c>
      <c r="F110" s="67">
        <f t="shared" si="18"/>
        <v>0.140774257814993</v>
      </c>
      <c r="G110" s="160"/>
      <c r="H110" s="67" t="str">
        <f t="shared" si="17"/>
        <v/>
      </c>
      <c r="I110" s="121"/>
      <c r="J110" s="75" t="s">
        <v>44</v>
      </c>
      <c r="K110" s="69"/>
      <c r="L110" s="62">
        <f t="shared" si="20"/>
        <v>0</v>
      </c>
      <c r="M110" s="69"/>
      <c r="N110" s="62">
        <f t="shared" si="19"/>
        <v>0</v>
      </c>
      <c r="O110" s="129"/>
    </row>
    <row r="111" spans="2:15" x14ac:dyDescent="0.25">
      <c r="B111" s="111" t="s">
        <v>55</v>
      </c>
      <c r="C111" s="65"/>
      <c r="D111" s="66"/>
      <c r="E111" s="160"/>
      <c r="F111" s="67" t="str">
        <f t="shared" si="18"/>
        <v/>
      </c>
      <c r="G111" s="160"/>
      <c r="H111" s="67" t="str">
        <f t="shared" si="17"/>
        <v/>
      </c>
      <c r="I111" s="26"/>
      <c r="J111" s="74" t="s">
        <v>46</v>
      </c>
      <c r="K111" s="69">
        <f>+E107+E106</f>
        <v>13206182.810000001</v>
      </c>
      <c r="L111" s="62">
        <f t="shared" si="20"/>
        <v>1</v>
      </c>
      <c r="M111" s="69">
        <f>+G107+G106</f>
        <v>17286187.829999998</v>
      </c>
      <c r="N111" s="62">
        <f t="shared" si="19"/>
        <v>1</v>
      </c>
      <c r="O111" s="25"/>
    </row>
    <row r="112" spans="2:15" x14ac:dyDescent="0.25">
      <c r="B112" s="111" t="s">
        <v>49</v>
      </c>
      <c r="C112" s="65"/>
      <c r="D112" s="66"/>
      <c r="E112" s="160"/>
      <c r="F112" s="67" t="str">
        <f t="shared" si="18"/>
        <v/>
      </c>
      <c r="G112" s="160">
        <v>257031</v>
      </c>
      <c r="H112" s="67">
        <f t="shared" si="17"/>
        <v>3.5819428555181132E-3</v>
      </c>
      <c r="I112" s="38"/>
      <c r="J112" s="70" t="s">
        <v>8</v>
      </c>
      <c r="K112" s="71">
        <f>SUM(K106:K111)</f>
        <v>13206182.810000001</v>
      </c>
      <c r="L112" s="72">
        <f t="shared" si="20"/>
        <v>1</v>
      </c>
      <c r="M112" s="71">
        <f>SUM(M106:M111)</f>
        <v>17286187.829999998</v>
      </c>
      <c r="N112" s="72">
        <f t="shared" si="19"/>
        <v>1</v>
      </c>
      <c r="O112" s="130"/>
    </row>
    <row r="113" spans="2:15" x14ac:dyDescent="0.25">
      <c r="B113" s="112" t="s">
        <v>50</v>
      </c>
      <c r="C113" s="65"/>
      <c r="D113" s="66"/>
      <c r="E113" s="160"/>
      <c r="F113" s="67" t="str">
        <f t="shared" si="18"/>
        <v/>
      </c>
      <c r="G113" s="160"/>
      <c r="H113" s="67" t="str">
        <f t="shared" si="17"/>
        <v/>
      </c>
      <c r="I113" s="38"/>
      <c r="J113" s="38"/>
      <c r="K113" s="38"/>
      <c r="L113" s="38"/>
      <c r="M113" s="38"/>
      <c r="N113" s="38"/>
      <c r="O113" s="42"/>
    </row>
    <row r="114" spans="2:15" x14ac:dyDescent="0.25">
      <c r="B114" s="111" t="s">
        <v>56</v>
      </c>
      <c r="C114" s="65"/>
      <c r="D114" s="66"/>
      <c r="E114" s="160"/>
      <c r="F114" s="67" t="str">
        <f t="shared" si="18"/>
        <v/>
      </c>
      <c r="G114" s="160"/>
      <c r="H114" s="67" t="str">
        <f t="shared" si="17"/>
        <v/>
      </c>
      <c r="I114" s="38"/>
      <c r="J114" s="38"/>
      <c r="K114" s="38"/>
      <c r="L114" s="38"/>
      <c r="M114" s="38"/>
      <c r="N114" s="38"/>
      <c r="O114" s="42"/>
    </row>
    <row r="115" spans="2:15" x14ac:dyDescent="0.25">
      <c r="B115" s="111" t="s">
        <v>57</v>
      </c>
      <c r="C115" s="65"/>
      <c r="D115" s="66"/>
      <c r="E115" s="160">
        <v>49891025</v>
      </c>
      <c r="F115" s="67">
        <f t="shared" si="18"/>
        <v>0.67301482077837915</v>
      </c>
      <c r="G115" s="160">
        <v>54200004</v>
      </c>
      <c r="H115" s="67">
        <f t="shared" si="17"/>
        <v>0.7553225762528768</v>
      </c>
      <c r="I115" s="38"/>
      <c r="J115" s="38"/>
      <c r="K115" s="38"/>
      <c r="L115" s="38"/>
      <c r="M115" s="38"/>
      <c r="N115" s="38"/>
      <c r="O115" s="42"/>
    </row>
    <row r="116" spans="2:15" x14ac:dyDescent="0.25">
      <c r="B116" s="111" t="s">
        <v>51</v>
      </c>
      <c r="C116" s="65"/>
      <c r="D116" s="66"/>
      <c r="E116" s="160"/>
      <c r="F116" s="67" t="str">
        <f t="shared" si="18"/>
        <v/>
      </c>
      <c r="G116" s="160"/>
      <c r="H116" s="67" t="str">
        <f t="shared" si="17"/>
        <v/>
      </c>
      <c r="I116" s="38"/>
      <c r="J116" s="38"/>
      <c r="K116" s="38"/>
      <c r="L116" s="38"/>
      <c r="M116" s="38"/>
      <c r="N116" s="38"/>
      <c r="O116" s="42"/>
    </row>
    <row r="117" spans="2:15" x14ac:dyDescent="0.25">
      <c r="B117" s="111" t="s">
        <v>52</v>
      </c>
      <c r="C117" s="65"/>
      <c r="D117" s="66"/>
      <c r="E117" s="160">
        <v>597753.52</v>
      </c>
      <c r="F117" s="67">
        <f t="shared" si="18"/>
        <v>8.0635139913931477E-3</v>
      </c>
      <c r="G117" s="160">
        <v>14203.34</v>
      </c>
      <c r="H117" s="67">
        <f t="shared" si="17"/>
        <v>1.9793547174268723E-4</v>
      </c>
      <c r="I117" s="38"/>
      <c r="J117" s="38"/>
      <c r="K117" s="38"/>
      <c r="L117" s="38"/>
      <c r="M117" s="38"/>
      <c r="N117" s="38"/>
      <c r="O117" s="42"/>
    </row>
    <row r="118" spans="2:15" x14ac:dyDescent="0.25">
      <c r="B118" s="111" t="s">
        <v>53</v>
      </c>
      <c r="C118" s="65"/>
      <c r="D118" s="66"/>
      <c r="E118" s="160"/>
      <c r="F118" s="67" t="str">
        <f t="shared" si="18"/>
        <v/>
      </c>
      <c r="G118" s="160"/>
      <c r="H118" s="67" t="str">
        <f t="shared" si="17"/>
        <v/>
      </c>
      <c r="I118" s="131"/>
      <c r="J118" s="38"/>
      <c r="K118" s="38"/>
      <c r="L118" s="38"/>
      <c r="M118" s="38"/>
      <c r="N118" s="38"/>
      <c r="O118" s="42"/>
    </row>
    <row r="119" spans="2:15" x14ac:dyDescent="0.25">
      <c r="B119" s="113" t="s">
        <v>54</v>
      </c>
      <c r="C119" s="76"/>
      <c r="D119" s="77"/>
      <c r="E119" s="71">
        <f>SUM(E100:E118)</f>
        <v>74130648.329999998</v>
      </c>
      <c r="F119" s="78">
        <f t="shared" si="18"/>
        <v>1</v>
      </c>
      <c r="G119" s="71">
        <f>SUM(G100:G118)</f>
        <v>71757426.170000002</v>
      </c>
      <c r="H119" s="78">
        <f t="shared" si="17"/>
        <v>1</v>
      </c>
      <c r="I119" s="132"/>
      <c r="J119" s="38"/>
      <c r="K119" s="38"/>
      <c r="L119" s="38"/>
      <c r="M119" s="38"/>
      <c r="N119" s="38"/>
      <c r="O119" s="42"/>
    </row>
    <row r="120" spans="2:15" x14ac:dyDescent="0.25">
      <c r="B120" s="259" t="s">
        <v>66</v>
      </c>
      <c r="C120" s="255"/>
      <c r="D120" s="255"/>
      <c r="E120" s="255"/>
      <c r="F120" s="255"/>
      <c r="G120" s="255"/>
      <c r="H120" s="255"/>
      <c r="I120" s="132"/>
      <c r="J120" s="38"/>
      <c r="K120" s="38"/>
      <c r="L120" s="38"/>
      <c r="M120" s="38"/>
      <c r="N120" s="38"/>
      <c r="O120" s="42"/>
    </row>
    <row r="121" spans="2:15" x14ac:dyDescent="0.25">
      <c r="B121" s="118"/>
      <c r="C121" s="133"/>
      <c r="D121" s="133"/>
      <c r="E121" s="133"/>
      <c r="F121" s="133"/>
      <c r="G121" s="134"/>
      <c r="H121" s="134"/>
      <c r="I121" s="134"/>
      <c r="J121" s="44"/>
      <c r="K121" s="44"/>
      <c r="L121" s="44"/>
      <c r="M121" s="44"/>
      <c r="N121" s="44"/>
      <c r="O121" s="45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2:1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2:1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2:1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2:1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2:1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2:1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2:1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2:1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2:1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2:1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2:15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2:15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2:15" x14ac:dyDescent="0.25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2:15" x14ac:dyDescent="0.25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2:15" x14ac:dyDescent="0.25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2:15" x14ac:dyDescent="0.25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2:15" x14ac:dyDescent="0.25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2:15" x14ac:dyDescent="0.25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2:15" x14ac:dyDescent="0.25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2:15" x14ac:dyDescent="0.25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2:15" x14ac:dyDescent="0.25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2:15" x14ac:dyDescent="0.25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2:15" x14ac:dyDescent="0.25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2:15" x14ac:dyDescent="0.25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2:15" x14ac:dyDescent="0.25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2:15" x14ac:dyDescent="0.25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2:15" x14ac:dyDescent="0.25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2:15" x14ac:dyDescent="0.2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2:15" x14ac:dyDescent="0.25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2:15" x14ac:dyDescent="0.25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2:15" x14ac:dyDescent="0.25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2:15" x14ac:dyDescent="0.25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2:15" x14ac:dyDescent="0.25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2:15" x14ac:dyDescent="0.25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2:15" x14ac:dyDescent="0.2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2:15" x14ac:dyDescent="0.25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2:15" x14ac:dyDescent="0.25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2:15" x14ac:dyDescent="0.25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</sheetData>
  <mergeCells count="24">
    <mergeCell ref="M10:M11"/>
    <mergeCell ref="E41:K41"/>
    <mergeCell ref="D22:M22"/>
    <mergeCell ref="E27:K27"/>
    <mergeCell ref="E28:K28"/>
    <mergeCell ref="E29:E30"/>
    <mergeCell ref="F29:H29"/>
    <mergeCell ref="I29:K29"/>
    <mergeCell ref="C59:G59"/>
    <mergeCell ref="I64:N64"/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E10:G10"/>
    <mergeCell ref="H10:J10"/>
    <mergeCell ref="K10:K11"/>
    <mergeCell ref="L10:L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2" t="s">
        <v>113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2:15" ht="15" customHeight="1" x14ac:dyDescent="0.25"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6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3" t="s">
        <v>58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</row>
    <row r="8" spans="2:15" x14ac:dyDescent="0.25">
      <c r="B8" s="86"/>
      <c r="C8" s="39"/>
      <c r="D8" s="261" t="s">
        <v>59</v>
      </c>
      <c r="E8" s="261"/>
      <c r="F8" s="261"/>
      <c r="G8" s="261"/>
      <c r="H8" s="261"/>
      <c r="I8" s="261"/>
      <c r="J8" s="261"/>
      <c r="K8" s="261"/>
      <c r="L8" s="261"/>
      <c r="M8" s="39"/>
      <c r="N8" s="39"/>
      <c r="O8" s="87"/>
    </row>
    <row r="9" spans="2:15" ht="15" customHeight="1" x14ac:dyDescent="0.25">
      <c r="B9" s="88"/>
      <c r="C9" s="10"/>
      <c r="D9" s="260" t="s">
        <v>11</v>
      </c>
      <c r="E9" s="260"/>
      <c r="F9" s="260"/>
      <c r="G9" s="260"/>
      <c r="H9" s="260"/>
      <c r="I9" s="260"/>
      <c r="J9" s="260"/>
      <c r="K9" s="260"/>
      <c r="L9" s="260"/>
      <c r="M9" s="39"/>
      <c r="N9" s="39"/>
      <c r="O9" s="87"/>
    </row>
    <row r="10" spans="2:15" x14ac:dyDescent="0.25">
      <c r="B10" s="88"/>
      <c r="C10" s="10"/>
      <c r="D10" s="256" t="s">
        <v>7</v>
      </c>
      <c r="E10" s="262" t="s">
        <v>12</v>
      </c>
      <c r="F10" s="263"/>
      <c r="G10" s="264"/>
      <c r="H10" s="257" t="s">
        <v>13</v>
      </c>
      <c r="I10" s="257"/>
      <c r="J10" s="257"/>
      <c r="K10" s="256" t="s">
        <v>14</v>
      </c>
      <c r="L10" s="256" t="s">
        <v>15</v>
      </c>
      <c r="M10" s="266" t="s">
        <v>16</v>
      </c>
      <c r="N10" s="48"/>
      <c r="O10" s="89"/>
    </row>
    <row r="11" spans="2:15" x14ac:dyDescent="0.25">
      <c r="B11" s="88"/>
      <c r="C11" s="10"/>
      <c r="D11" s="256"/>
      <c r="E11" s="17" t="s">
        <v>17</v>
      </c>
      <c r="F11" s="17" t="s">
        <v>18</v>
      </c>
      <c r="G11" s="17" t="s">
        <v>8</v>
      </c>
      <c r="H11" s="17" t="s">
        <v>17</v>
      </c>
      <c r="I11" s="17" t="s">
        <v>18</v>
      </c>
      <c r="J11" s="17" t="s">
        <v>8</v>
      </c>
      <c r="K11" s="256"/>
      <c r="L11" s="256"/>
      <c r="M11" s="266"/>
      <c r="N11" s="39"/>
      <c r="O11" s="87"/>
    </row>
    <row r="12" spans="2:15" ht="15" customHeight="1" x14ac:dyDescent="0.25">
      <c r="B12" s="88"/>
      <c r="C12" s="10"/>
      <c r="D12" s="27">
        <v>2010</v>
      </c>
      <c r="E12" s="98">
        <v>89108286</v>
      </c>
      <c r="F12" s="98">
        <v>63674379</v>
      </c>
      <c r="G12" s="99">
        <f>+F12+E12</f>
        <v>152782665</v>
      </c>
      <c r="H12" s="98">
        <v>88724478</v>
      </c>
      <c r="I12" s="98">
        <v>47111502</v>
      </c>
      <c r="J12" s="99">
        <f>+I12+H12</f>
        <v>135835980</v>
      </c>
      <c r="K12" s="96">
        <f>+H12/E12</f>
        <v>0.99569279112831321</v>
      </c>
      <c r="L12" s="96">
        <f>+I12/F12</f>
        <v>0.73988160921051149</v>
      </c>
      <c r="M12" s="97">
        <f>+J12/G12</f>
        <v>0.88907979187298503</v>
      </c>
      <c r="N12" s="60"/>
      <c r="O12" s="87"/>
    </row>
    <row r="13" spans="2:15" x14ac:dyDescent="0.25">
      <c r="B13" s="88"/>
      <c r="C13" s="10"/>
      <c r="D13" s="27">
        <v>2011</v>
      </c>
      <c r="E13" s="98">
        <v>82017359</v>
      </c>
      <c r="F13" s="98">
        <v>86175140</v>
      </c>
      <c r="G13" s="99">
        <f t="shared" ref="G13:G20" si="0">+F13+E13</f>
        <v>168192499</v>
      </c>
      <c r="H13" s="98">
        <v>81638084</v>
      </c>
      <c r="I13" s="98">
        <v>40414515</v>
      </c>
      <c r="J13" s="99">
        <f t="shared" ref="J13:J20" si="1">+I13+H13</f>
        <v>122052599</v>
      </c>
      <c r="K13" s="96">
        <f t="shared" ref="K13:L17" si="2">+H13/E13</f>
        <v>0.99537567406919314</v>
      </c>
      <c r="L13" s="96">
        <f t="shared" si="2"/>
        <v>0.46898113539473218</v>
      </c>
      <c r="M13" s="97">
        <f t="shared" ref="M13:M20" si="3">+J13/G13</f>
        <v>0.72567207054816396</v>
      </c>
      <c r="N13" s="39"/>
      <c r="O13" s="87"/>
    </row>
    <row r="14" spans="2:15" x14ac:dyDescent="0.25">
      <c r="B14" s="88"/>
      <c r="C14" s="10"/>
      <c r="D14" s="27">
        <v>2012</v>
      </c>
      <c r="E14" s="98">
        <v>53830647</v>
      </c>
      <c r="F14" s="98">
        <v>120753863</v>
      </c>
      <c r="G14" s="99">
        <f t="shared" si="0"/>
        <v>174584510</v>
      </c>
      <c r="H14" s="98">
        <v>53751470</v>
      </c>
      <c r="I14" s="98">
        <v>82766922</v>
      </c>
      <c r="J14" s="99">
        <f t="shared" si="1"/>
        <v>136518392</v>
      </c>
      <c r="K14" s="96">
        <f t="shared" si="2"/>
        <v>0.99852914641728163</v>
      </c>
      <c r="L14" s="96">
        <f t="shared" si="2"/>
        <v>0.68541842011298637</v>
      </c>
      <c r="M14" s="97">
        <f t="shared" si="3"/>
        <v>0.78196165284079322</v>
      </c>
      <c r="N14" s="39"/>
      <c r="O14" s="87"/>
    </row>
    <row r="15" spans="2:15" x14ac:dyDescent="0.25">
      <c r="B15" s="88"/>
      <c r="C15" s="10"/>
      <c r="D15" s="27">
        <v>2013</v>
      </c>
      <c r="E15" s="98">
        <v>96705597</v>
      </c>
      <c r="F15" s="98">
        <v>104933060</v>
      </c>
      <c r="G15" s="99">
        <f t="shared" si="0"/>
        <v>201638657</v>
      </c>
      <c r="H15" s="98">
        <v>79883490</v>
      </c>
      <c r="I15" s="98">
        <v>49690293</v>
      </c>
      <c r="J15" s="99">
        <f t="shared" si="1"/>
        <v>129573783</v>
      </c>
      <c r="K15" s="96">
        <f t="shared" si="2"/>
        <v>0.82604825861320108</v>
      </c>
      <c r="L15" s="96">
        <f t="shared" si="2"/>
        <v>0.47354278051169002</v>
      </c>
      <c r="M15" s="97">
        <f t="shared" si="3"/>
        <v>0.64260387828312104</v>
      </c>
      <c r="N15" s="39"/>
      <c r="O15" s="87"/>
    </row>
    <row r="16" spans="2:15" x14ac:dyDescent="0.25">
      <c r="B16" s="88"/>
      <c r="C16" s="10"/>
      <c r="D16" s="27">
        <v>2014</v>
      </c>
      <c r="E16" s="98">
        <v>77856448</v>
      </c>
      <c r="F16" s="98">
        <v>147546693</v>
      </c>
      <c r="G16" s="99">
        <f t="shared" si="0"/>
        <v>225403141</v>
      </c>
      <c r="H16" s="98">
        <v>65140390</v>
      </c>
      <c r="I16" s="98">
        <v>104594542</v>
      </c>
      <c r="J16" s="99">
        <f t="shared" si="1"/>
        <v>169734932</v>
      </c>
      <c r="K16" s="96">
        <f t="shared" si="2"/>
        <v>0.83667302674789379</v>
      </c>
      <c r="L16" s="96">
        <f t="shared" si="2"/>
        <v>0.70889113048436814</v>
      </c>
      <c r="M16" s="97">
        <f t="shared" si="3"/>
        <v>0.75302824639874921</v>
      </c>
      <c r="N16" s="39"/>
      <c r="O16" s="87"/>
    </row>
    <row r="17" spans="2:15" x14ac:dyDescent="0.25">
      <c r="B17" s="88"/>
      <c r="C17" s="10"/>
      <c r="D17" s="27">
        <v>2015</v>
      </c>
      <c r="E17" s="98">
        <v>96711870</v>
      </c>
      <c r="F17" s="98">
        <v>181294089</v>
      </c>
      <c r="G17" s="99">
        <f t="shared" si="0"/>
        <v>278005959</v>
      </c>
      <c r="H17" s="98">
        <v>72688591</v>
      </c>
      <c r="I17" s="98">
        <v>94003446</v>
      </c>
      <c r="J17" s="99">
        <f t="shared" si="1"/>
        <v>166692037</v>
      </c>
      <c r="K17" s="96">
        <f t="shared" si="2"/>
        <v>0.75159947791310411</v>
      </c>
      <c r="L17" s="96">
        <f t="shared" si="2"/>
        <v>0.51851357382093133</v>
      </c>
      <c r="M17" s="97">
        <f t="shared" si="3"/>
        <v>0.59959879133382177</v>
      </c>
      <c r="N17" s="39"/>
      <c r="O17" s="87"/>
    </row>
    <row r="18" spans="2:15" x14ac:dyDescent="0.25">
      <c r="B18" s="88"/>
      <c r="C18" s="10"/>
      <c r="D18" s="27">
        <v>2016</v>
      </c>
      <c r="E18" s="98">
        <v>111222851</v>
      </c>
      <c r="F18" s="98">
        <v>186004413</v>
      </c>
      <c r="G18" s="99">
        <f t="shared" si="0"/>
        <v>297227264</v>
      </c>
      <c r="H18" s="98">
        <v>70215938</v>
      </c>
      <c r="I18" s="98">
        <v>122612295</v>
      </c>
      <c r="J18" s="99">
        <f t="shared" si="1"/>
        <v>192828233</v>
      </c>
      <c r="K18" s="96">
        <f t="shared" ref="K18:L20" si="4">+H18/E18</f>
        <v>0.63130856086399012</v>
      </c>
      <c r="L18" s="96">
        <f t="shared" si="4"/>
        <v>0.65919024727655251</v>
      </c>
      <c r="M18" s="97">
        <f t="shared" si="3"/>
        <v>0.64875688187204794</v>
      </c>
      <c r="N18" s="39"/>
      <c r="O18" s="87"/>
    </row>
    <row r="19" spans="2:15" x14ac:dyDescent="0.25">
      <c r="B19" s="88"/>
      <c r="C19" s="10"/>
      <c r="D19" s="27">
        <v>2017</v>
      </c>
      <c r="E19" s="98">
        <v>91944360</v>
      </c>
      <c r="F19" s="98">
        <v>183490943</v>
      </c>
      <c r="G19" s="99">
        <f t="shared" si="0"/>
        <v>275435303</v>
      </c>
      <c r="H19" s="98">
        <v>77265289</v>
      </c>
      <c r="I19" s="98">
        <v>109664094</v>
      </c>
      <c r="J19" s="99">
        <f t="shared" si="1"/>
        <v>186929383</v>
      </c>
      <c r="K19" s="96">
        <f t="shared" si="4"/>
        <v>0.84034832587882502</v>
      </c>
      <c r="L19" s="96">
        <f t="shared" si="4"/>
        <v>0.59765398884020127</v>
      </c>
      <c r="M19" s="97">
        <f t="shared" si="3"/>
        <v>0.67866893228280178</v>
      </c>
      <c r="N19" s="39"/>
      <c r="O19" s="87"/>
    </row>
    <row r="20" spans="2:15" x14ac:dyDescent="0.25">
      <c r="B20" s="88"/>
      <c r="C20" s="10"/>
      <c r="D20" s="27" t="s">
        <v>60</v>
      </c>
      <c r="E20" s="98">
        <v>67808387</v>
      </c>
      <c r="F20" s="98">
        <v>114663970</v>
      </c>
      <c r="G20" s="99">
        <f t="shared" si="0"/>
        <v>182472357</v>
      </c>
      <c r="H20" s="98">
        <v>4210005</v>
      </c>
      <c r="I20" s="98">
        <v>16791006</v>
      </c>
      <c r="J20" s="99">
        <f t="shared" si="1"/>
        <v>21001011</v>
      </c>
      <c r="K20" s="96">
        <f t="shared" si="4"/>
        <v>6.208678876257593E-2</v>
      </c>
      <c r="L20" s="96">
        <f t="shared" si="4"/>
        <v>0.14643663567553086</v>
      </c>
      <c r="M20" s="97">
        <f t="shared" si="3"/>
        <v>0.11509146560758242</v>
      </c>
      <c r="N20" s="39"/>
      <c r="O20" s="87"/>
    </row>
    <row r="21" spans="2:15" x14ac:dyDescent="0.25">
      <c r="B21" s="88"/>
      <c r="C21" s="10"/>
      <c r="D21" s="50" t="s">
        <v>62</v>
      </c>
      <c r="E21" s="51"/>
      <c r="F21" s="51"/>
      <c r="G21" s="51"/>
      <c r="H21" s="51"/>
      <c r="I21" s="50"/>
      <c r="J21" s="52"/>
      <c r="K21" s="52"/>
      <c r="L21" s="52"/>
      <c r="M21" s="54"/>
      <c r="N21" s="39"/>
      <c r="O21" s="87"/>
    </row>
    <row r="22" spans="2:15" ht="15" customHeight="1" x14ac:dyDescent="0.25">
      <c r="B22" s="86"/>
      <c r="C22" s="55"/>
      <c r="D22" s="232" t="s">
        <v>61</v>
      </c>
      <c r="E22" s="232"/>
      <c r="F22" s="232"/>
      <c r="G22" s="232"/>
      <c r="H22" s="232"/>
      <c r="I22" s="232"/>
      <c r="J22" s="232"/>
      <c r="K22" s="232"/>
      <c r="L22" s="232"/>
      <c r="M22" s="232"/>
      <c r="N22" s="39"/>
      <c r="O22" s="87"/>
    </row>
    <row r="23" spans="2:15" x14ac:dyDescent="0.25">
      <c r="B23" s="90"/>
      <c r="C23" s="91"/>
      <c r="D23" s="91"/>
      <c r="E23" s="91"/>
      <c r="F23" s="91"/>
      <c r="G23" s="91"/>
      <c r="H23" s="92"/>
      <c r="I23" s="92"/>
      <c r="J23" s="93"/>
      <c r="K23" s="93"/>
      <c r="L23" s="93"/>
      <c r="M23" s="93"/>
      <c r="N23" s="93"/>
      <c r="O23" s="94"/>
    </row>
    <row r="24" spans="2:15" x14ac:dyDescent="0.25">
      <c r="B24" s="48"/>
      <c r="C24" s="48"/>
      <c r="D24" s="48"/>
      <c r="E24" s="48"/>
      <c r="F24" s="48"/>
      <c r="G24" s="48"/>
      <c r="H24" s="39"/>
      <c r="I24" s="39"/>
      <c r="J24" s="19"/>
      <c r="K24" s="19"/>
      <c r="L24" s="19"/>
      <c r="M24" s="19"/>
      <c r="N24" s="19"/>
      <c r="O24" s="19"/>
    </row>
    <row r="25" spans="2:15" x14ac:dyDescent="0.25">
      <c r="B25" s="48"/>
      <c r="C25" s="48"/>
      <c r="D25" s="48"/>
      <c r="E25" s="48"/>
      <c r="F25" s="48"/>
      <c r="G25" s="48"/>
      <c r="H25" s="39"/>
      <c r="I25" s="39"/>
      <c r="J25" s="19"/>
      <c r="K25" s="19"/>
      <c r="L25" s="19"/>
      <c r="M25" s="19"/>
      <c r="N25" s="19"/>
      <c r="O25" s="19"/>
    </row>
    <row r="26" spans="2:15" x14ac:dyDescent="0.25">
      <c r="B26" s="83" t="s">
        <v>9</v>
      </c>
      <c r="C26" s="84"/>
      <c r="D26" s="84"/>
      <c r="E26" s="84"/>
      <c r="F26" s="84"/>
      <c r="G26" s="84"/>
      <c r="H26" s="84"/>
      <c r="I26" s="84"/>
      <c r="J26" s="100"/>
      <c r="K26" s="100"/>
      <c r="L26" s="100"/>
      <c r="M26" s="100"/>
      <c r="N26" s="100"/>
      <c r="O26" s="101"/>
    </row>
    <row r="27" spans="2:15" x14ac:dyDescent="0.25">
      <c r="B27" s="24"/>
      <c r="C27" s="39"/>
      <c r="D27" s="39"/>
      <c r="E27" s="258" t="s">
        <v>63</v>
      </c>
      <c r="F27" s="258"/>
      <c r="G27" s="258"/>
      <c r="H27" s="258"/>
      <c r="I27" s="258"/>
      <c r="J27" s="258"/>
      <c r="K27" s="258"/>
      <c r="L27" s="10"/>
      <c r="M27" s="10"/>
      <c r="N27" s="10"/>
      <c r="O27" s="102"/>
    </row>
    <row r="28" spans="2:15" x14ac:dyDescent="0.25">
      <c r="B28" s="24"/>
      <c r="C28" s="26"/>
      <c r="D28" s="26"/>
      <c r="E28" s="265" t="s">
        <v>11</v>
      </c>
      <c r="F28" s="265"/>
      <c r="G28" s="265"/>
      <c r="H28" s="265"/>
      <c r="I28" s="265"/>
      <c r="J28" s="265"/>
      <c r="K28" s="265"/>
      <c r="L28" s="10"/>
      <c r="M28" s="10"/>
      <c r="N28" s="10"/>
      <c r="O28" s="102"/>
    </row>
    <row r="29" spans="2:15" s="9" customFormat="1" x14ac:dyDescent="0.25">
      <c r="B29" s="24"/>
      <c r="C29" s="26"/>
      <c r="D29" s="26"/>
      <c r="E29" s="267" t="s">
        <v>7</v>
      </c>
      <c r="F29" s="268" t="s">
        <v>19</v>
      </c>
      <c r="G29" s="269"/>
      <c r="H29" s="270"/>
      <c r="I29" s="252" t="s">
        <v>64</v>
      </c>
      <c r="J29" s="253"/>
      <c r="K29" s="254"/>
      <c r="L29" s="10"/>
      <c r="M29" s="10"/>
      <c r="N29" s="10"/>
      <c r="O29" s="102"/>
    </row>
    <row r="30" spans="2:15" x14ac:dyDescent="0.25">
      <c r="B30" s="24"/>
      <c r="C30" s="26"/>
      <c r="D30" s="26"/>
      <c r="E30" s="267"/>
      <c r="F30" s="47" t="s">
        <v>17</v>
      </c>
      <c r="G30" s="47" t="s">
        <v>18</v>
      </c>
      <c r="H30" s="47" t="s">
        <v>8</v>
      </c>
      <c r="I30" s="47" t="s">
        <v>17</v>
      </c>
      <c r="J30" s="47" t="s">
        <v>18</v>
      </c>
      <c r="K30" s="47" t="s">
        <v>8</v>
      </c>
      <c r="L30" s="10"/>
      <c r="M30" s="10"/>
      <c r="N30" s="10"/>
      <c r="O30" s="102"/>
    </row>
    <row r="31" spans="2:15" x14ac:dyDescent="0.25">
      <c r="B31" s="24"/>
      <c r="C31" s="26"/>
      <c r="D31" s="26"/>
      <c r="E31" s="49">
        <v>2010</v>
      </c>
      <c r="F31" s="106">
        <v>630798061</v>
      </c>
      <c r="G31" s="106">
        <v>254589759</v>
      </c>
      <c r="H31" s="107">
        <f>+G31+F31</f>
        <v>885387820</v>
      </c>
      <c r="I31" s="56">
        <f t="shared" ref="I31:I36" si="5">+H12/F31</f>
        <v>0.14065432899293581</v>
      </c>
      <c r="J31" s="56">
        <f t="shared" ref="J31:K39" si="6">+I12/G31</f>
        <v>0.18504869239457508</v>
      </c>
      <c r="K31" s="57">
        <f t="shared" si="6"/>
        <v>0.15341975226178287</v>
      </c>
      <c r="L31" s="10"/>
      <c r="M31" s="10"/>
      <c r="N31" s="10"/>
      <c r="O31" s="102"/>
    </row>
    <row r="32" spans="2:15" ht="15" customHeight="1" x14ac:dyDescent="0.25">
      <c r="B32" s="24"/>
      <c r="C32" s="26"/>
      <c r="D32" s="26"/>
      <c r="E32" s="49">
        <v>2011</v>
      </c>
      <c r="F32" s="106">
        <v>694016793</v>
      </c>
      <c r="G32" s="106">
        <v>333564051</v>
      </c>
      <c r="H32" s="107">
        <f t="shared" ref="H32:H39" si="7">+G32+F32</f>
        <v>1027580844</v>
      </c>
      <c r="I32" s="56">
        <f t="shared" si="5"/>
        <v>0.11763128042926189</v>
      </c>
      <c r="J32" s="56">
        <f t="shared" si="6"/>
        <v>0.12115968396126715</v>
      </c>
      <c r="K32" s="57">
        <f t="shared" si="6"/>
        <v>0.11877663904758427</v>
      </c>
      <c r="L32" s="10"/>
      <c r="M32" s="10"/>
      <c r="N32" s="10"/>
      <c r="O32" s="102"/>
    </row>
    <row r="33" spans="2:15" x14ac:dyDescent="0.25">
      <c r="B33" s="24"/>
      <c r="C33" s="26"/>
      <c r="D33" s="26"/>
      <c r="E33" s="49">
        <v>2012</v>
      </c>
      <c r="F33" s="106">
        <v>833368104</v>
      </c>
      <c r="G33" s="106">
        <v>497757403</v>
      </c>
      <c r="H33" s="107">
        <f t="shared" si="7"/>
        <v>1331125507</v>
      </c>
      <c r="I33" s="56">
        <f t="shared" si="5"/>
        <v>6.4499072789087689E-2</v>
      </c>
      <c r="J33" s="56">
        <f t="shared" si="6"/>
        <v>0.16627964044564897</v>
      </c>
      <c r="K33" s="57">
        <f t="shared" si="6"/>
        <v>0.10255861771267223</v>
      </c>
      <c r="L33" s="10"/>
      <c r="M33" s="10"/>
      <c r="N33" s="10"/>
      <c r="O33" s="102"/>
    </row>
    <row r="34" spans="2:15" x14ac:dyDescent="0.25">
      <c r="B34" s="24"/>
      <c r="C34" s="26"/>
      <c r="D34" s="26"/>
      <c r="E34" s="49">
        <v>2013</v>
      </c>
      <c r="F34" s="106">
        <v>936397546</v>
      </c>
      <c r="G34" s="106">
        <v>517005286</v>
      </c>
      <c r="H34" s="107">
        <f t="shared" si="7"/>
        <v>1453402832</v>
      </c>
      <c r="I34" s="56">
        <f t="shared" si="5"/>
        <v>8.530937563990583E-2</v>
      </c>
      <c r="J34" s="56">
        <f t="shared" si="6"/>
        <v>9.611176973536785E-2</v>
      </c>
      <c r="K34" s="57">
        <f t="shared" si="6"/>
        <v>8.9152009440972388E-2</v>
      </c>
      <c r="L34" s="10"/>
      <c r="M34" s="10"/>
      <c r="N34" s="10"/>
      <c r="O34" s="102"/>
    </row>
    <row r="35" spans="2:15" x14ac:dyDescent="0.25">
      <c r="B35" s="24"/>
      <c r="C35" s="26"/>
      <c r="D35" s="26"/>
      <c r="E35" s="49">
        <v>2014</v>
      </c>
      <c r="F35" s="106">
        <v>1104826224</v>
      </c>
      <c r="G35" s="106">
        <v>558396206</v>
      </c>
      <c r="H35" s="107">
        <f t="shared" si="7"/>
        <v>1663222430</v>
      </c>
      <c r="I35" s="56">
        <f t="shared" si="5"/>
        <v>5.8959851409175097E-2</v>
      </c>
      <c r="J35" s="56">
        <f t="shared" si="6"/>
        <v>0.18731241522797881</v>
      </c>
      <c r="K35" s="57">
        <f t="shared" si="6"/>
        <v>0.10205185364172849</v>
      </c>
      <c r="L35" s="10"/>
      <c r="M35" s="10"/>
      <c r="N35" s="10"/>
      <c r="O35" s="102"/>
    </row>
    <row r="36" spans="2:15" x14ac:dyDescent="0.25">
      <c r="B36" s="24"/>
      <c r="C36" s="26"/>
      <c r="D36" s="26"/>
      <c r="E36" s="49">
        <v>2015</v>
      </c>
      <c r="F36" s="106">
        <v>1363602348</v>
      </c>
      <c r="G36" s="106">
        <v>539896814</v>
      </c>
      <c r="H36" s="107">
        <f t="shared" si="7"/>
        <v>1903499162</v>
      </c>
      <c r="I36" s="56">
        <f t="shared" si="5"/>
        <v>5.3306296448236978E-2</v>
      </c>
      <c r="J36" s="56">
        <f t="shared" si="6"/>
        <v>0.17411372610915241</v>
      </c>
      <c r="K36" s="57">
        <f t="shared" si="6"/>
        <v>8.7571373987292561E-2</v>
      </c>
      <c r="L36" s="39"/>
      <c r="M36" s="58"/>
      <c r="N36" s="39"/>
      <c r="O36" s="87"/>
    </row>
    <row r="37" spans="2:15" x14ac:dyDescent="0.25">
      <c r="B37" s="24"/>
      <c r="C37" s="26"/>
      <c r="D37" s="26"/>
      <c r="E37" s="49">
        <v>2016</v>
      </c>
      <c r="F37" s="106">
        <v>1233105315</v>
      </c>
      <c r="G37" s="106">
        <v>613587051</v>
      </c>
      <c r="H37" s="107">
        <f t="shared" si="7"/>
        <v>1846692366</v>
      </c>
      <c r="I37" s="56">
        <f t="shared" ref="I37:I39" si="8">+H18/F37</f>
        <v>5.6942369111433112E-2</v>
      </c>
      <c r="J37" s="56">
        <f t="shared" si="6"/>
        <v>0.1998286873886457</v>
      </c>
      <c r="K37" s="57">
        <f t="shared" si="6"/>
        <v>0.10441816761157283</v>
      </c>
      <c r="L37" s="39"/>
      <c r="M37" s="58"/>
      <c r="N37" s="39"/>
      <c r="O37" s="87"/>
    </row>
    <row r="38" spans="2:15" x14ac:dyDescent="0.25">
      <c r="B38" s="24"/>
      <c r="C38" s="26"/>
      <c r="D38" s="26"/>
      <c r="E38" s="49">
        <v>2017</v>
      </c>
      <c r="F38" s="106">
        <v>1233911521</v>
      </c>
      <c r="G38" s="106">
        <v>753016328</v>
      </c>
      <c r="H38" s="107">
        <f t="shared" si="7"/>
        <v>1986927849</v>
      </c>
      <c r="I38" s="56">
        <f t="shared" si="8"/>
        <v>6.2618176169861692E-2</v>
      </c>
      <c r="J38" s="56">
        <f t="shared" si="6"/>
        <v>0.14563308911410483</v>
      </c>
      <c r="K38" s="57">
        <f t="shared" si="6"/>
        <v>9.40796028874826E-2</v>
      </c>
      <c r="L38" s="39"/>
      <c r="M38" s="58"/>
      <c r="N38" s="39"/>
      <c r="O38" s="87"/>
    </row>
    <row r="39" spans="2:15" x14ac:dyDescent="0.25">
      <c r="B39" s="24"/>
      <c r="C39" s="26"/>
      <c r="D39" s="26"/>
      <c r="E39" s="49" t="s">
        <v>60</v>
      </c>
      <c r="F39" s="106">
        <v>238446074</v>
      </c>
      <c r="G39" s="106">
        <v>128611769</v>
      </c>
      <c r="H39" s="107">
        <f t="shared" si="7"/>
        <v>367057843</v>
      </c>
      <c r="I39" s="56">
        <f t="shared" si="8"/>
        <v>1.7656004686409724E-2</v>
      </c>
      <c r="J39" s="56">
        <f t="shared" si="6"/>
        <v>0.13055575030617922</v>
      </c>
      <c r="K39" s="57">
        <f t="shared" si="6"/>
        <v>5.7214445626217011E-2</v>
      </c>
      <c r="L39" s="60"/>
      <c r="M39" s="58"/>
      <c r="N39" s="58"/>
      <c r="O39" s="103"/>
    </row>
    <row r="40" spans="2:15" ht="15" customHeight="1" x14ac:dyDescent="0.25">
      <c r="B40" s="24"/>
      <c r="C40" s="26"/>
      <c r="D40" s="26"/>
      <c r="E40" s="50" t="s">
        <v>62</v>
      </c>
      <c r="F40" s="59"/>
      <c r="G40" s="59"/>
      <c r="H40" s="59"/>
      <c r="I40" s="59"/>
      <c r="J40" s="59"/>
      <c r="K40" s="59"/>
      <c r="L40" s="54"/>
      <c r="M40" s="54"/>
      <c r="N40" s="58"/>
      <c r="O40" s="103"/>
    </row>
    <row r="41" spans="2:15" x14ac:dyDescent="0.25">
      <c r="B41" s="29"/>
      <c r="C41" s="48"/>
      <c r="D41" s="48"/>
      <c r="E41" s="255" t="s">
        <v>20</v>
      </c>
      <c r="F41" s="255"/>
      <c r="G41" s="255"/>
      <c r="H41" s="255"/>
      <c r="I41" s="255"/>
      <c r="J41" s="255"/>
      <c r="K41" s="255"/>
      <c r="L41" s="48"/>
      <c r="M41" s="48"/>
      <c r="N41" s="48"/>
      <c r="O41" s="89"/>
    </row>
    <row r="42" spans="2:15" x14ac:dyDescent="0.25">
      <c r="B42" s="8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7"/>
    </row>
    <row r="43" spans="2:15" x14ac:dyDescent="0.25">
      <c r="B43" s="10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105"/>
    </row>
    <row r="44" spans="2:15" x14ac:dyDescent="0.25">
      <c r="B44" s="39"/>
      <c r="C44" s="46"/>
      <c r="D44" s="46"/>
      <c r="E44" s="46"/>
      <c r="F44" s="46"/>
      <c r="G44" s="46"/>
      <c r="H44" s="46"/>
      <c r="I44" s="46"/>
      <c r="J44" s="39"/>
      <c r="K44" s="46"/>
      <c r="L44" s="46"/>
      <c r="M44" s="46"/>
      <c r="N44" s="46"/>
      <c r="O44" s="46"/>
    </row>
    <row r="45" spans="2:15" x14ac:dyDescent="0.25">
      <c r="B45" s="39"/>
      <c r="C45" s="46"/>
      <c r="D45" s="46"/>
      <c r="E45" s="46"/>
      <c r="F45" s="46"/>
      <c r="G45" s="46"/>
      <c r="H45" s="46"/>
      <c r="I45" s="46"/>
      <c r="J45" s="39"/>
      <c r="K45" s="46"/>
      <c r="L45" s="46"/>
      <c r="M45" s="46"/>
      <c r="N45" s="46"/>
      <c r="O45" s="46"/>
    </row>
    <row r="46" spans="2:15" x14ac:dyDescent="0.25">
      <c r="B46" s="83" t="s">
        <v>10</v>
      </c>
      <c r="C46" s="108"/>
      <c r="D46" s="108"/>
      <c r="E46" s="108"/>
      <c r="F46" s="108"/>
      <c r="G46" s="108"/>
      <c r="H46" s="114"/>
      <c r="I46" s="114"/>
      <c r="J46" s="114"/>
      <c r="K46" s="114"/>
      <c r="L46" s="114"/>
      <c r="M46" s="114"/>
      <c r="N46" s="114"/>
      <c r="O46" s="109"/>
    </row>
    <row r="47" spans="2:15" x14ac:dyDescent="0.25">
      <c r="B47" s="29"/>
      <c r="C47" s="48"/>
      <c r="D47" s="48"/>
      <c r="E47" s="48"/>
      <c r="F47" s="48"/>
      <c r="G47" s="23"/>
      <c r="H47" s="26"/>
      <c r="I47" s="26"/>
      <c r="J47" s="26"/>
      <c r="K47" s="26"/>
      <c r="L47" s="48"/>
      <c r="M47" s="48"/>
      <c r="N47" s="48"/>
      <c r="O47" s="87"/>
    </row>
    <row r="48" spans="2:15" x14ac:dyDescent="0.25">
      <c r="B48" s="29"/>
      <c r="C48" s="258" t="s">
        <v>65</v>
      </c>
      <c r="D48" s="258"/>
      <c r="E48" s="258"/>
      <c r="F48" s="258"/>
      <c r="G48" s="258"/>
      <c r="H48" s="26"/>
      <c r="I48" s="258" t="s">
        <v>67</v>
      </c>
      <c r="J48" s="258"/>
      <c r="K48" s="258"/>
      <c r="L48" s="258"/>
      <c r="M48" s="258"/>
      <c r="N48" s="258"/>
      <c r="O48" s="87"/>
    </row>
    <row r="49" spans="2:15" x14ac:dyDescent="0.25">
      <c r="B49" s="29"/>
      <c r="C49" s="258" t="s">
        <v>11</v>
      </c>
      <c r="D49" s="258"/>
      <c r="E49" s="258"/>
      <c r="F49" s="258"/>
      <c r="G49" s="258"/>
      <c r="H49" s="26"/>
      <c r="I49" s="258" t="s">
        <v>23</v>
      </c>
      <c r="J49" s="258"/>
      <c r="K49" s="258"/>
      <c r="L49" s="258"/>
      <c r="M49" s="258"/>
      <c r="N49" s="258"/>
      <c r="O49" s="87"/>
    </row>
    <row r="50" spans="2:15" x14ac:dyDescent="0.25">
      <c r="B50" s="29"/>
      <c r="C50" s="95" t="s">
        <v>7</v>
      </c>
      <c r="D50" s="95" t="s">
        <v>17</v>
      </c>
      <c r="E50" s="95" t="s">
        <v>18</v>
      </c>
      <c r="F50" s="95" t="s">
        <v>8</v>
      </c>
      <c r="G50" s="95" t="s">
        <v>21</v>
      </c>
      <c r="H50" s="23"/>
      <c r="I50" s="146" t="s">
        <v>26</v>
      </c>
      <c r="J50" s="147"/>
      <c r="K50" s="147">
        <v>2016</v>
      </c>
      <c r="L50" s="148" t="s">
        <v>25</v>
      </c>
      <c r="M50" s="148">
        <v>2017</v>
      </c>
      <c r="N50" s="148" t="s">
        <v>25</v>
      </c>
      <c r="O50" s="87"/>
    </row>
    <row r="51" spans="2:15" x14ac:dyDescent="0.25">
      <c r="B51" s="29"/>
      <c r="C51" s="27">
        <v>2010</v>
      </c>
      <c r="D51" s="143">
        <v>79536934.049999997</v>
      </c>
      <c r="E51" s="143">
        <v>50368389.479999997</v>
      </c>
      <c r="F51" s="143">
        <f>+E51+D51</f>
        <v>129905323.53</v>
      </c>
      <c r="G51" s="144">
        <v>0.40043396214550153</v>
      </c>
      <c r="H51" s="23"/>
      <c r="I51" s="112" t="s">
        <v>28</v>
      </c>
      <c r="J51" s="66"/>
      <c r="K51" s="149">
        <f>+K73+K100</f>
        <v>1773672.2400000002</v>
      </c>
      <c r="L51" s="150">
        <f>+K51/K53</f>
        <v>1.0882150846386246E-2</v>
      </c>
      <c r="M51" s="149">
        <f>+M73+M100</f>
        <v>2060397.6600000001</v>
      </c>
      <c r="N51" s="150">
        <f>+M51/M53</f>
        <v>1.1961023976172868E-2</v>
      </c>
      <c r="O51" s="87"/>
    </row>
    <row r="52" spans="2:15" x14ac:dyDescent="0.25">
      <c r="B52" s="29"/>
      <c r="C52" s="27">
        <v>2011</v>
      </c>
      <c r="D52" s="143">
        <v>62341939.579999998</v>
      </c>
      <c r="E52" s="143">
        <v>67412605.989999995</v>
      </c>
      <c r="F52" s="143">
        <f t="shared" ref="F52:F58" si="9">+E52+D52</f>
        <v>129754545.56999999</v>
      </c>
      <c r="G52" s="144">
        <f>+F52/F51-1</f>
        <v>-1.1606757591053896E-3</v>
      </c>
      <c r="H52" s="23"/>
      <c r="I52" s="112" t="s">
        <v>6</v>
      </c>
      <c r="J52" s="66"/>
      <c r="K52" s="149">
        <f>+K74+K101</f>
        <v>161215452.34</v>
      </c>
      <c r="L52" s="150">
        <f>+K52/K53</f>
        <v>0.98911784915361389</v>
      </c>
      <c r="M52" s="149">
        <f>+M74+M101</f>
        <v>170198905.90000001</v>
      </c>
      <c r="N52" s="150">
        <f>+M52/M53</f>
        <v>0.98803897602382718</v>
      </c>
      <c r="O52" s="87"/>
    </row>
    <row r="53" spans="2:15" x14ac:dyDescent="0.25">
      <c r="B53" s="29"/>
      <c r="C53" s="27">
        <v>2012</v>
      </c>
      <c r="D53" s="143">
        <v>60637831.539999999</v>
      </c>
      <c r="E53" s="143">
        <v>71145601.819999993</v>
      </c>
      <c r="F53" s="143">
        <f t="shared" si="9"/>
        <v>131783433.35999998</v>
      </c>
      <c r="G53" s="144">
        <f t="shared" ref="G53:G58" si="10">+F53/F52-1</f>
        <v>1.5636352322666358E-2</v>
      </c>
      <c r="H53" s="23"/>
      <c r="I53" s="138" t="s">
        <v>8</v>
      </c>
      <c r="J53" s="77"/>
      <c r="K53" s="151">
        <f>+K75+K102</f>
        <v>162989124.57999998</v>
      </c>
      <c r="L53" s="152">
        <f>+L52+L51</f>
        <v>1.0000000000000002</v>
      </c>
      <c r="M53" s="151">
        <f>+M75+M102</f>
        <v>172259303.56</v>
      </c>
      <c r="N53" s="152">
        <f>+N52+N51</f>
        <v>1</v>
      </c>
      <c r="O53" s="87"/>
    </row>
    <row r="54" spans="2:15" x14ac:dyDescent="0.25">
      <c r="B54" s="29"/>
      <c r="C54" s="27">
        <v>2013</v>
      </c>
      <c r="D54" s="143">
        <v>46517470.350000001</v>
      </c>
      <c r="E54" s="143">
        <v>68956295.409999996</v>
      </c>
      <c r="F54" s="143">
        <f t="shared" si="9"/>
        <v>115473765.75999999</v>
      </c>
      <c r="G54" s="145">
        <f t="shared" si="10"/>
        <v>-0.12376113737639527</v>
      </c>
      <c r="H54" s="26"/>
      <c r="I54" s="38"/>
      <c r="J54" s="38"/>
      <c r="K54" s="38"/>
      <c r="L54" s="38"/>
      <c r="M54" s="38"/>
      <c r="N54" s="38"/>
      <c r="O54" s="87"/>
    </row>
    <row r="55" spans="2:15" x14ac:dyDescent="0.25">
      <c r="B55" s="29"/>
      <c r="C55" s="27">
        <v>2014</v>
      </c>
      <c r="D55" s="143">
        <v>56159593.189999998</v>
      </c>
      <c r="E55" s="143">
        <v>91257353.230000004</v>
      </c>
      <c r="F55" s="143">
        <f t="shared" si="9"/>
        <v>147416946.42000002</v>
      </c>
      <c r="G55" s="145">
        <f t="shared" si="10"/>
        <v>0.27662716678341082</v>
      </c>
      <c r="H55" s="26"/>
      <c r="I55" s="38"/>
      <c r="J55" s="117"/>
      <c r="K55" s="117"/>
      <c r="L55" s="38"/>
      <c r="M55" s="38"/>
      <c r="N55" s="38"/>
      <c r="O55" s="87"/>
    </row>
    <row r="56" spans="2:15" ht="15" customHeight="1" x14ac:dyDescent="0.25">
      <c r="B56" s="24"/>
      <c r="C56" s="27">
        <v>2015</v>
      </c>
      <c r="D56" s="143">
        <v>69159549.829999998</v>
      </c>
      <c r="E56" s="143">
        <v>140187496.93000001</v>
      </c>
      <c r="F56" s="143">
        <f t="shared" si="9"/>
        <v>209347046.75999999</v>
      </c>
      <c r="G56" s="144">
        <f t="shared" si="10"/>
        <v>0.42010163582928439</v>
      </c>
      <c r="H56" s="23"/>
      <c r="I56" s="153" t="s">
        <v>34</v>
      </c>
      <c r="J56" s="80"/>
      <c r="K56" s="79">
        <v>2016</v>
      </c>
      <c r="L56" s="47" t="s">
        <v>25</v>
      </c>
      <c r="M56" s="47">
        <v>2017</v>
      </c>
      <c r="N56" s="47" t="s">
        <v>25</v>
      </c>
      <c r="O56" s="42"/>
    </row>
    <row r="57" spans="2:15" x14ac:dyDescent="0.25">
      <c r="B57" s="24"/>
      <c r="C57" s="27">
        <v>2016</v>
      </c>
      <c r="D57" s="143">
        <f>+E92</f>
        <v>56922048.270000003</v>
      </c>
      <c r="E57" s="143">
        <f>+E119</f>
        <v>106067076.30999999</v>
      </c>
      <c r="F57" s="143">
        <f t="shared" si="9"/>
        <v>162989124.57999998</v>
      </c>
      <c r="G57" s="144">
        <f t="shared" si="10"/>
        <v>-0.22144053569165334</v>
      </c>
      <c r="H57" s="23"/>
      <c r="I57" s="139" t="s">
        <v>36</v>
      </c>
      <c r="J57" s="140"/>
      <c r="K57" s="149">
        <f>+K79+K106</f>
        <v>0</v>
      </c>
      <c r="L57" s="150">
        <f>+K57/K$63</f>
        <v>0</v>
      </c>
      <c r="M57" s="149">
        <f>+M79+M106</f>
        <v>0</v>
      </c>
      <c r="N57" s="150">
        <f t="shared" ref="N57:N63" si="11">+M57/M$63</f>
        <v>0</v>
      </c>
      <c r="O57" s="42"/>
    </row>
    <row r="58" spans="2:15" x14ac:dyDescent="0.25">
      <c r="B58" s="116"/>
      <c r="C58" s="27">
        <v>2017</v>
      </c>
      <c r="D58" s="143">
        <f>+G92</f>
        <v>53235376.009999998</v>
      </c>
      <c r="E58" s="143">
        <f>+G119</f>
        <v>119023927.55000001</v>
      </c>
      <c r="F58" s="143">
        <f t="shared" si="9"/>
        <v>172259303.56</v>
      </c>
      <c r="G58" s="144">
        <f t="shared" si="10"/>
        <v>5.687605847253896E-2</v>
      </c>
      <c r="H58" s="19"/>
      <c r="I58" s="141" t="s">
        <v>38</v>
      </c>
      <c r="J58" s="142"/>
      <c r="K58" s="149">
        <f>+K80+K107</f>
        <v>830264.46000000008</v>
      </c>
      <c r="L58" s="150">
        <f t="shared" ref="L58:L63" si="12">+K58/K$63</f>
        <v>0.46810478355347096</v>
      </c>
      <c r="M58" s="149">
        <f>+M80+M107</f>
        <v>1004399.63</v>
      </c>
      <c r="N58" s="150">
        <f t="shared" si="11"/>
        <v>0.48747853363413346</v>
      </c>
      <c r="O58" s="42"/>
    </row>
    <row r="59" spans="2:15" x14ac:dyDescent="0.25">
      <c r="B59" s="116"/>
      <c r="C59" s="255" t="s">
        <v>22</v>
      </c>
      <c r="D59" s="255"/>
      <c r="E59" s="255"/>
      <c r="F59" s="255"/>
      <c r="G59" s="255"/>
      <c r="H59" s="19"/>
      <c r="I59" s="139" t="s">
        <v>40</v>
      </c>
      <c r="J59" s="140"/>
      <c r="K59" s="149">
        <f>+K81+K108</f>
        <v>943407.78</v>
      </c>
      <c r="L59" s="150">
        <f t="shared" si="12"/>
        <v>0.53189521644652904</v>
      </c>
      <c r="M59" s="149">
        <f>+M81+M108</f>
        <v>1055998.03</v>
      </c>
      <c r="N59" s="150">
        <f t="shared" si="11"/>
        <v>0.51252146636586648</v>
      </c>
      <c r="O59" s="42"/>
    </row>
    <row r="60" spans="2:15" x14ac:dyDescent="0.25">
      <c r="B60" s="116"/>
      <c r="C60" s="53"/>
      <c r="D60" s="53"/>
      <c r="E60" s="53"/>
      <c r="F60" s="53"/>
      <c r="G60" s="53"/>
      <c r="H60" s="19"/>
      <c r="I60" s="112" t="s">
        <v>42</v>
      </c>
      <c r="J60" s="66"/>
      <c r="K60" s="149">
        <f>+K82+K109</f>
        <v>0</v>
      </c>
      <c r="L60" s="150">
        <f t="shared" si="12"/>
        <v>0</v>
      </c>
      <c r="M60" s="149">
        <f>+M82+M109</f>
        <v>0</v>
      </c>
      <c r="N60" s="150">
        <f>+M60/M$63</f>
        <v>0</v>
      </c>
      <c r="O60" s="42"/>
    </row>
    <row r="61" spans="2:15" x14ac:dyDescent="0.25">
      <c r="B61" s="116"/>
      <c r="C61" s="53"/>
      <c r="D61" s="53"/>
      <c r="E61" s="53"/>
      <c r="F61" s="53"/>
      <c r="G61" s="53"/>
      <c r="H61" s="19"/>
      <c r="I61" s="112" t="s">
        <v>46</v>
      </c>
      <c r="J61" s="66"/>
      <c r="K61" s="149">
        <f>+K84+K111</f>
        <v>0</v>
      </c>
      <c r="L61" s="150">
        <f t="shared" si="12"/>
        <v>0</v>
      </c>
      <c r="M61" s="149">
        <f>+M84+M111</f>
        <v>0</v>
      </c>
      <c r="N61" s="150">
        <f t="shared" si="11"/>
        <v>0</v>
      </c>
      <c r="O61" s="42"/>
    </row>
    <row r="62" spans="2:15" x14ac:dyDescent="0.25">
      <c r="B62" s="116"/>
      <c r="C62" s="53"/>
      <c r="D62" s="53"/>
      <c r="E62" s="53"/>
      <c r="F62" s="53"/>
      <c r="G62" s="53"/>
      <c r="H62" s="19"/>
      <c r="I62" s="112" t="s">
        <v>44</v>
      </c>
      <c r="J62" s="66"/>
      <c r="K62" s="106">
        <f>+K83+K110</f>
        <v>0</v>
      </c>
      <c r="L62" s="75">
        <f t="shared" si="12"/>
        <v>0</v>
      </c>
      <c r="M62" s="106">
        <f>+M83+M110</f>
        <v>0</v>
      </c>
      <c r="N62" s="75">
        <f t="shared" si="11"/>
        <v>0</v>
      </c>
      <c r="O62" s="42"/>
    </row>
    <row r="63" spans="2:15" x14ac:dyDescent="0.25">
      <c r="B63" s="116"/>
      <c r="C63" s="53"/>
      <c r="D63" s="53"/>
      <c r="E63" s="53"/>
      <c r="F63" s="53"/>
      <c r="G63" s="53"/>
      <c r="H63" s="19"/>
      <c r="I63" s="138" t="s">
        <v>8</v>
      </c>
      <c r="J63" s="77"/>
      <c r="K63" s="151">
        <f>SUM(K57:K62)</f>
        <v>1773672.2400000002</v>
      </c>
      <c r="L63" s="152">
        <f t="shared" si="12"/>
        <v>1</v>
      </c>
      <c r="M63" s="151">
        <f>SUM(M57:M62)</f>
        <v>2060397.6600000001</v>
      </c>
      <c r="N63" s="152">
        <f t="shared" si="11"/>
        <v>1</v>
      </c>
      <c r="O63" s="42"/>
    </row>
    <row r="64" spans="2:15" x14ac:dyDescent="0.25">
      <c r="B64" s="116"/>
      <c r="C64" s="53"/>
      <c r="D64" s="53"/>
      <c r="E64" s="53"/>
      <c r="F64" s="53"/>
      <c r="G64" s="53"/>
      <c r="H64" s="10"/>
      <c r="I64" s="255" t="s">
        <v>68</v>
      </c>
      <c r="J64" s="255"/>
      <c r="K64" s="255"/>
      <c r="L64" s="255"/>
      <c r="M64" s="255"/>
      <c r="N64" s="255"/>
      <c r="O64" s="42"/>
    </row>
    <row r="65" spans="2:15" x14ac:dyDescent="0.25">
      <c r="B65" s="116"/>
      <c r="C65" s="53"/>
      <c r="D65" s="53"/>
      <c r="E65" s="53"/>
      <c r="F65" s="53"/>
      <c r="G65" s="53"/>
      <c r="H65" s="19"/>
      <c r="I65" s="19"/>
      <c r="J65" s="19"/>
      <c r="K65" s="19"/>
      <c r="L65" s="38"/>
      <c r="M65" s="38"/>
      <c r="N65" s="38"/>
      <c r="O65" s="42"/>
    </row>
    <row r="66" spans="2:15" x14ac:dyDescent="0.25">
      <c r="B66" s="118"/>
      <c r="C66" s="119"/>
      <c r="D66" s="119"/>
      <c r="E66" s="119"/>
      <c r="F66" s="119"/>
      <c r="G66" s="119"/>
      <c r="H66" s="120"/>
      <c r="I66" s="120"/>
      <c r="J66" s="120"/>
      <c r="K66" s="120"/>
      <c r="L66" s="44"/>
      <c r="M66" s="44"/>
      <c r="N66" s="44"/>
      <c r="O66" s="45"/>
    </row>
    <row r="67" spans="2:15" x14ac:dyDescent="0.25">
      <c r="B67" s="117"/>
      <c r="C67" s="117"/>
      <c r="D67" s="117"/>
      <c r="E67" s="117"/>
      <c r="F67" s="117"/>
      <c r="G67" s="117"/>
      <c r="H67" s="121"/>
      <c r="I67" s="121"/>
      <c r="J67" s="121"/>
      <c r="K67" s="121"/>
      <c r="L67" s="38"/>
      <c r="M67" s="38"/>
      <c r="N67" s="38"/>
      <c r="O67" s="38"/>
    </row>
    <row r="68" spans="2:15" x14ac:dyDescent="0.25">
      <c r="B68" s="117"/>
      <c r="C68" s="117"/>
      <c r="D68" s="117"/>
      <c r="E68" s="117"/>
      <c r="F68" s="117"/>
      <c r="G68" s="117"/>
      <c r="H68" s="121"/>
      <c r="I68" s="121"/>
      <c r="J68" s="121"/>
      <c r="K68" s="121"/>
      <c r="L68" s="38"/>
      <c r="M68" s="38"/>
      <c r="N68" s="38"/>
      <c r="O68" s="38"/>
    </row>
    <row r="69" spans="2:15" x14ac:dyDescent="0.25">
      <c r="B69" s="158" t="s">
        <v>71</v>
      </c>
      <c r="C69" s="159"/>
      <c r="D69" s="159"/>
      <c r="E69" s="159"/>
      <c r="F69" s="159"/>
      <c r="G69" s="159"/>
      <c r="H69" s="115"/>
      <c r="I69" s="115"/>
      <c r="J69" s="115"/>
      <c r="K69" s="115"/>
      <c r="L69" s="122"/>
      <c r="M69" s="122"/>
      <c r="N69" s="122"/>
      <c r="O69" s="123"/>
    </row>
    <row r="70" spans="2:15" x14ac:dyDescent="0.25">
      <c r="B70" s="155" t="s">
        <v>70</v>
      </c>
      <c r="C70" s="156"/>
      <c r="D70" s="156"/>
      <c r="E70" s="157"/>
      <c r="F70" s="157"/>
      <c r="G70" s="157"/>
      <c r="H70" s="121"/>
      <c r="I70" s="121"/>
      <c r="J70" s="121"/>
      <c r="K70" s="121"/>
      <c r="L70" s="38"/>
      <c r="M70" s="38"/>
      <c r="N70" s="38"/>
      <c r="O70" s="42"/>
    </row>
    <row r="71" spans="2:15" x14ac:dyDescent="0.25">
      <c r="B71" s="29" t="s">
        <v>23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2"/>
    </row>
    <row r="72" spans="2:15" x14ac:dyDescent="0.25">
      <c r="B72" s="110" t="s">
        <v>24</v>
      </c>
      <c r="C72" s="63"/>
      <c r="D72" s="64"/>
      <c r="E72" s="47">
        <v>2016</v>
      </c>
      <c r="F72" s="47" t="s">
        <v>25</v>
      </c>
      <c r="G72" s="47">
        <v>2017</v>
      </c>
      <c r="H72" s="47" t="s">
        <v>25</v>
      </c>
      <c r="I72" s="38"/>
      <c r="J72" s="47" t="s">
        <v>26</v>
      </c>
      <c r="K72" s="47">
        <v>2016</v>
      </c>
      <c r="L72" s="47" t="s">
        <v>25</v>
      </c>
      <c r="M72" s="47">
        <v>2017</v>
      </c>
      <c r="N72" s="47" t="s">
        <v>25</v>
      </c>
      <c r="O72" s="42"/>
    </row>
    <row r="73" spans="2:15" x14ac:dyDescent="0.25">
      <c r="B73" s="111" t="s">
        <v>27</v>
      </c>
      <c r="C73" s="65"/>
      <c r="D73" s="66"/>
      <c r="E73" s="160"/>
      <c r="F73" s="67" t="str">
        <f>+IF(E73="","",+E73/E$92)</f>
        <v/>
      </c>
      <c r="G73" s="160"/>
      <c r="H73" s="67" t="str">
        <f t="shared" ref="H73:H92" si="13">+IF(G73="","",+G73/G$92)</f>
        <v/>
      </c>
      <c r="I73" s="38"/>
      <c r="J73" s="68" t="s">
        <v>28</v>
      </c>
      <c r="K73" s="69">
        <f>+SUM(E73:E81)</f>
        <v>441535.92000000004</v>
      </c>
      <c r="L73" s="62">
        <f>+K73/K75</f>
        <v>7.7568522816615785E-3</v>
      </c>
      <c r="M73" s="69">
        <f>+SUM(G73:G81)</f>
        <v>515099.4</v>
      </c>
      <c r="N73" s="62">
        <f>+M73/M75</f>
        <v>9.6758854469862522E-3</v>
      </c>
      <c r="O73" s="42"/>
    </row>
    <row r="74" spans="2:15" x14ac:dyDescent="0.25">
      <c r="B74" s="111" t="s">
        <v>29</v>
      </c>
      <c r="C74" s="65"/>
      <c r="D74" s="66"/>
      <c r="E74" s="160"/>
      <c r="F74" s="67" t="str">
        <f t="shared" ref="F74:F92" si="14">+IF(E74="","",+E74/E$92)</f>
        <v/>
      </c>
      <c r="G74" s="160"/>
      <c r="H74" s="67" t="str">
        <f t="shared" si="13"/>
        <v/>
      </c>
      <c r="I74" s="38"/>
      <c r="J74" s="61" t="s">
        <v>6</v>
      </c>
      <c r="K74" s="69">
        <f>+SUM(E82:E91)</f>
        <v>56480512.350000001</v>
      </c>
      <c r="L74" s="62">
        <f>+K74/K75</f>
        <v>0.99224314771833844</v>
      </c>
      <c r="M74" s="69">
        <f>+SUM(G82:G91)</f>
        <v>52720276.609999999</v>
      </c>
      <c r="N74" s="62">
        <f>+M74/M75</f>
        <v>0.99032411455301372</v>
      </c>
      <c r="O74" s="42"/>
    </row>
    <row r="75" spans="2:15" x14ac:dyDescent="0.25">
      <c r="B75" s="111" t="s">
        <v>30</v>
      </c>
      <c r="C75" s="65"/>
      <c r="D75" s="66"/>
      <c r="E75" s="160">
        <v>207566.04</v>
      </c>
      <c r="F75" s="67">
        <f t="shared" si="14"/>
        <v>3.6464963280211913E-3</v>
      </c>
      <c r="G75" s="160">
        <v>251099.84</v>
      </c>
      <c r="H75" s="67">
        <f t="shared" si="13"/>
        <v>4.7167853187104784E-3</v>
      </c>
      <c r="I75" s="38"/>
      <c r="J75" s="70" t="s">
        <v>8</v>
      </c>
      <c r="K75" s="71">
        <f>SUM(K73:K74)</f>
        <v>56922048.270000003</v>
      </c>
      <c r="L75" s="72">
        <f>+L74+L73</f>
        <v>1</v>
      </c>
      <c r="M75" s="71">
        <f>SUM(M73:M74)</f>
        <v>53235376.009999998</v>
      </c>
      <c r="N75" s="72">
        <f>+N74+N73</f>
        <v>1</v>
      </c>
      <c r="O75" s="42"/>
    </row>
    <row r="76" spans="2:15" x14ac:dyDescent="0.25">
      <c r="B76" s="111" t="s">
        <v>31</v>
      </c>
      <c r="C76" s="65"/>
      <c r="D76" s="66"/>
      <c r="E76" s="160">
        <v>233969.88</v>
      </c>
      <c r="F76" s="67">
        <f t="shared" si="14"/>
        <v>4.1103559536403867E-3</v>
      </c>
      <c r="G76" s="160">
        <v>263999.56</v>
      </c>
      <c r="H76" s="67">
        <f t="shared" si="13"/>
        <v>4.959100128275773E-3</v>
      </c>
      <c r="I76" s="38"/>
      <c r="J76" s="38"/>
      <c r="K76" s="38"/>
      <c r="L76" s="38"/>
      <c r="M76" s="38"/>
      <c r="N76" s="38"/>
      <c r="O76" s="42"/>
    </row>
    <row r="77" spans="2:15" x14ac:dyDescent="0.25">
      <c r="B77" s="111" t="s">
        <v>32</v>
      </c>
      <c r="C77" s="65"/>
      <c r="D77" s="66"/>
      <c r="E77" s="160"/>
      <c r="F77" s="67" t="str">
        <f t="shared" si="14"/>
        <v/>
      </c>
      <c r="G77" s="160"/>
      <c r="H77" s="67" t="str">
        <f t="shared" si="13"/>
        <v/>
      </c>
      <c r="I77" s="38"/>
      <c r="J77" s="38"/>
      <c r="K77" s="117"/>
      <c r="L77" s="117"/>
      <c r="M77" s="38"/>
      <c r="N77" s="38"/>
      <c r="O77" s="42"/>
    </row>
    <row r="78" spans="2:15" x14ac:dyDescent="0.25">
      <c r="B78" s="111" t="s">
        <v>33</v>
      </c>
      <c r="C78" s="65"/>
      <c r="D78" s="66"/>
      <c r="E78" s="160"/>
      <c r="F78" s="67" t="str">
        <f t="shared" si="14"/>
        <v/>
      </c>
      <c r="G78" s="160"/>
      <c r="H78" s="67" t="str">
        <f t="shared" si="13"/>
        <v/>
      </c>
      <c r="I78" s="38"/>
      <c r="J78" s="73" t="s">
        <v>34</v>
      </c>
      <c r="K78" s="47">
        <v>2016</v>
      </c>
      <c r="L78" s="47" t="s">
        <v>25</v>
      </c>
      <c r="M78" s="47">
        <v>2017</v>
      </c>
      <c r="N78" s="47" t="s">
        <v>25</v>
      </c>
      <c r="O78" s="42"/>
    </row>
    <row r="79" spans="2:15" x14ac:dyDescent="0.25">
      <c r="B79" s="112" t="s">
        <v>35</v>
      </c>
      <c r="C79" s="65"/>
      <c r="D79" s="66"/>
      <c r="E79" s="160"/>
      <c r="F79" s="67" t="str">
        <f t="shared" si="14"/>
        <v/>
      </c>
      <c r="G79" s="160"/>
      <c r="H79" s="67" t="str">
        <f t="shared" si="13"/>
        <v/>
      </c>
      <c r="I79" s="38"/>
      <c r="J79" s="74" t="s">
        <v>36</v>
      </c>
      <c r="K79" s="69">
        <f>+E73+E74</f>
        <v>0</v>
      </c>
      <c r="L79" s="62">
        <f>+K79/K$85</f>
        <v>0</v>
      </c>
      <c r="M79" s="69">
        <f>+G73+G74</f>
        <v>0</v>
      </c>
      <c r="N79" s="62">
        <f t="shared" ref="N79:N85" si="15">+M79/M$85</f>
        <v>0</v>
      </c>
      <c r="O79" s="42"/>
    </row>
    <row r="80" spans="2:15" x14ac:dyDescent="0.25">
      <c r="B80" s="111" t="s">
        <v>37</v>
      </c>
      <c r="C80" s="65"/>
      <c r="D80" s="66"/>
      <c r="E80" s="160"/>
      <c r="F80" s="67" t="str">
        <f t="shared" si="14"/>
        <v/>
      </c>
      <c r="G80" s="160"/>
      <c r="H80" s="67" t="str">
        <f t="shared" si="13"/>
        <v/>
      </c>
      <c r="I80" s="38"/>
      <c r="J80" s="74" t="s">
        <v>38</v>
      </c>
      <c r="K80" s="69">
        <f>+E75</f>
        <v>207566.04</v>
      </c>
      <c r="L80" s="62">
        <f t="shared" ref="L80:L85" si="16">+K80/K$85</f>
        <v>0.47010000907740412</v>
      </c>
      <c r="M80" s="69">
        <f>+G75</f>
        <v>251099.84</v>
      </c>
      <c r="N80" s="62">
        <f t="shared" si="15"/>
        <v>0.48747841678712883</v>
      </c>
      <c r="O80" s="42"/>
    </row>
    <row r="81" spans="2:15" x14ac:dyDescent="0.25">
      <c r="B81" s="111" t="s">
        <v>39</v>
      </c>
      <c r="C81" s="65"/>
      <c r="D81" s="66"/>
      <c r="E81" s="160"/>
      <c r="F81" s="67" t="str">
        <f t="shared" si="14"/>
        <v/>
      </c>
      <c r="G81" s="160"/>
      <c r="H81" s="67" t="str">
        <f t="shared" si="13"/>
        <v/>
      </c>
      <c r="I81" s="38"/>
      <c r="J81" s="74" t="s">
        <v>40</v>
      </c>
      <c r="K81" s="69">
        <f>+E76</f>
        <v>233969.88</v>
      </c>
      <c r="L81" s="62">
        <f t="shared" si="16"/>
        <v>0.52989999092259576</v>
      </c>
      <c r="M81" s="69">
        <f>+G76</f>
        <v>263999.56</v>
      </c>
      <c r="N81" s="62">
        <f t="shared" si="15"/>
        <v>0.51252158321287111</v>
      </c>
      <c r="O81" s="42"/>
    </row>
    <row r="82" spans="2:15" x14ac:dyDescent="0.25">
      <c r="B82" s="111" t="s">
        <v>41</v>
      </c>
      <c r="C82" s="65"/>
      <c r="D82" s="66"/>
      <c r="E82" s="160"/>
      <c r="F82" s="67" t="str">
        <f t="shared" si="14"/>
        <v/>
      </c>
      <c r="G82" s="160"/>
      <c r="H82" s="67" t="str">
        <f t="shared" si="13"/>
        <v/>
      </c>
      <c r="I82" s="38"/>
      <c r="J82" s="74" t="s">
        <v>42</v>
      </c>
      <c r="K82" s="69">
        <f>+E77+E78</f>
        <v>0</v>
      </c>
      <c r="L82" s="62">
        <f t="shared" si="16"/>
        <v>0</v>
      </c>
      <c r="M82" s="69">
        <f>+G77+G78</f>
        <v>0</v>
      </c>
      <c r="N82" s="62">
        <f t="shared" si="15"/>
        <v>0</v>
      </c>
      <c r="O82" s="42"/>
    </row>
    <row r="83" spans="2:15" x14ac:dyDescent="0.25">
      <c r="B83" s="111" t="s">
        <v>43</v>
      </c>
      <c r="C83" s="65"/>
      <c r="D83" s="66"/>
      <c r="E83" s="160"/>
      <c r="F83" s="67" t="str">
        <f t="shared" si="14"/>
        <v/>
      </c>
      <c r="G83" s="160"/>
      <c r="H83" s="67" t="str">
        <f t="shared" si="13"/>
        <v/>
      </c>
      <c r="I83" s="38"/>
      <c r="J83" s="75" t="s">
        <v>44</v>
      </c>
      <c r="K83" s="69">
        <f>+E79</f>
        <v>0</v>
      </c>
      <c r="L83" s="62">
        <f t="shared" si="16"/>
        <v>0</v>
      </c>
      <c r="M83" s="69">
        <f>+G79</f>
        <v>0</v>
      </c>
      <c r="N83" s="62">
        <f t="shared" si="15"/>
        <v>0</v>
      </c>
      <c r="O83" s="42"/>
    </row>
    <row r="84" spans="2:15" x14ac:dyDescent="0.25">
      <c r="B84" s="112" t="s">
        <v>45</v>
      </c>
      <c r="C84" s="65"/>
      <c r="D84" s="66"/>
      <c r="E84" s="160"/>
      <c r="F84" s="67" t="str">
        <f t="shared" si="14"/>
        <v/>
      </c>
      <c r="G84" s="160"/>
      <c r="H84" s="67" t="str">
        <f t="shared" si="13"/>
        <v/>
      </c>
      <c r="I84" s="38"/>
      <c r="J84" s="74" t="s">
        <v>46</v>
      </c>
      <c r="K84" s="69">
        <f>+E80+E81</f>
        <v>0</v>
      </c>
      <c r="L84" s="62">
        <f t="shared" si="16"/>
        <v>0</v>
      </c>
      <c r="M84" s="69">
        <f>+G80+G81</f>
        <v>0</v>
      </c>
      <c r="N84" s="62">
        <f t="shared" si="15"/>
        <v>0</v>
      </c>
      <c r="O84" s="42"/>
    </row>
    <row r="85" spans="2:15" x14ac:dyDescent="0.25">
      <c r="B85" s="112" t="s">
        <v>47</v>
      </c>
      <c r="C85" s="65"/>
      <c r="D85" s="66"/>
      <c r="E85" s="160"/>
      <c r="F85" s="67" t="str">
        <f t="shared" si="14"/>
        <v/>
      </c>
      <c r="G85" s="160"/>
      <c r="H85" s="67" t="str">
        <f t="shared" si="13"/>
        <v/>
      </c>
      <c r="I85" s="38"/>
      <c r="J85" s="70" t="s">
        <v>8</v>
      </c>
      <c r="K85" s="71">
        <f>SUM(K79:K84)</f>
        <v>441535.92000000004</v>
      </c>
      <c r="L85" s="72">
        <f t="shared" si="16"/>
        <v>1</v>
      </c>
      <c r="M85" s="71">
        <f>SUM(M79:M84)</f>
        <v>515099.4</v>
      </c>
      <c r="N85" s="72">
        <f t="shared" si="15"/>
        <v>1</v>
      </c>
      <c r="O85" s="42"/>
    </row>
    <row r="86" spans="2:15" x14ac:dyDescent="0.25">
      <c r="B86" s="111" t="s">
        <v>48</v>
      </c>
      <c r="C86" s="65"/>
      <c r="D86" s="66"/>
      <c r="E86" s="160">
        <v>49440581</v>
      </c>
      <c r="F86" s="67">
        <f t="shared" si="14"/>
        <v>0.86856644310280362</v>
      </c>
      <c r="G86" s="160">
        <v>46680148.170000002</v>
      </c>
      <c r="H86" s="67">
        <f t="shared" si="13"/>
        <v>0.87686331286983621</v>
      </c>
      <c r="I86" s="38"/>
      <c r="J86" s="38"/>
      <c r="K86" s="38"/>
      <c r="L86" s="38"/>
      <c r="M86" s="38"/>
      <c r="N86" s="38"/>
      <c r="O86" s="42"/>
    </row>
    <row r="87" spans="2:15" x14ac:dyDescent="0.25">
      <c r="B87" s="111" t="s">
        <v>49</v>
      </c>
      <c r="C87" s="65"/>
      <c r="D87" s="66"/>
      <c r="E87" s="160"/>
      <c r="F87" s="67" t="str">
        <f t="shared" si="14"/>
        <v/>
      </c>
      <c r="G87" s="160"/>
      <c r="H87" s="67" t="str">
        <f t="shared" si="13"/>
        <v/>
      </c>
      <c r="I87" s="38"/>
      <c r="J87" s="38"/>
      <c r="K87" s="38"/>
      <c r="L87" s="38"/>
      <c r="M87" s="38"/>
      <c r="N87" s="38"/>
      <c r="O87" s="42"/>
    </row>
    <row r="88" spans="2:15" x14ac:dyDescent="0.25">
      <c r="B88" s="111" t="s">
        <v>50</v>
      </c>
      <c r="C88" s="65"/>
      <c r="D88" s="66"/>
      <c r="E88" s="160">
        <v>7000000</v>
      </c>
      <c r="F88" s="67">
        <f t="shared" si="14"/>
        <v>0.12297519524941718</v>
      </c>
      <c r="G88" s="160">
        <v>6000000</v>
      </c>
      <c r="H88" s="67">
        <f t="shared" si="13"/>
        <v>0.11270700894219156</v>
      </c>
      <c r="I88" s="38"/>
      <c r="J88" s="38"/>
      <c r="K88" s="38"/>
      <c r="L88" s="38"/>
      <c r="M88" s="38"/>
      <c r="N88" s="38"/>
      <c r="O88" s="42"/>
    </row>
    <row r="89" spans="2:15" x14ac:dyDescent="0.25">
      <c r="B89" s="111" t="s">
        <v>51</v>
      </c>
      <c r="C89" s="65"/>
      <c r="D89" s="66"/>
      <c r="E89" s="160">
        <v>39931.35</v>
      </c>
      <c r="F89" s="67">
        <f t="shared" si="14"/>
        <v>7.0150936611754493E-4</v>
      </c>
      <c r="G89" s="160">
        <v>40128.44</v>
      </c>
      <c r="H89" s="67">
        <f t="shared" si="13"/>
        <v>7.5379274098603293E-4</v>
      </c>
      <c r="I89" s="38"/>
      <c r="J89" s="38"/>
      <c r="K89" s="38"/>
      <c r="L89" s="38"/>
      <c r="M89" s="38"/>
      <c r="N89" s="38"/>
      <c r="O89" s="42"/>
    </row>
    <row r="90" spans="2:15" x14ac:dyDescent="0.25">
      <c r="B90" s="111" t="s">
        <v>52</v>
      </c>
      <c r="C90" s="65"/>
      <c r="D90" s="66"/>
      <c r="E90" s="160"/>
      <c r="F90" s="67" t="str">
        <f t="shared" si="14"/>
        <v/>
      </c>
      <c r="G90" s="160"/>
      <c r="H90" s="67" t="str">
        <f t="shared" si="13"/>
        <v/>
      </c>
      <c r="I90" s="38"/>
      <c r="J90" s="38"/>
      <c r="K90" s="38"/>
      <c r="L90" s="38"/>
      <c r="M90" s="38"/>
      <c r="N90" s="38"/>
      <c r="O90" s="42"/>
    </row>
    <row r="91" spans="2:15" x14ac:dyDescent="0.25">
      <c r="B91" s="111" t="s">
        <v>53</v>
      </c>
      <c r="C91" s="65"/>
      <c r="D91" s="66"/>
      <c r="E91" s="160"/>
      <c r="F91" s="67" t="str">
        <f t="shared" si="14"/>
        <v/>
      </c>
      <c r="G91" s="160"/>
      <c r="H91" s="67" t="str">
        <f t="shared" si="13"/>
        <v/>
      </c>
      <c r="I91" s="38"/>
      <c r="J91" s="38"/>
      <c r="K91" s="38"/>
      <c r="L91" s="38"/>
      <c r="M91" s="38"/>
      <c r="N91" s="38"/>
      <c r="O91" s="42"/>
    </row>
    <row r="92" spans="2:15" x14ac:dyDescent="0.25">
      <c r="B92" s="113" t="s">
        <v>54</v>
      </c>
      <c r="C92" s="76"/>
      <c r="D92" s="77"/>
      <c r="E92" s="71">
        <f>SUM(E73:E91)</f>
        <v>56922048.270000003</v>
      </c>
      <c r="F92" s="78">
        <f t="shared" si="14"/>
        <v>1</v>
      </c>
      <c r="G92" s="137">
        <f>SUM(G73:G91)</f>
        <v>53235376.009999998</v>
      </c>
      <c r="H92" s="78">
        <f t="shared" si="13"/>
        <v>1</v>
      </c>
      <c r="I92" s="38"/>
      <c r="J92" s="38"/>
      <c r="K92" s="38"/>
      <c r="L92" s="38"/>
      <c r="M92" s="38"/>
      <c r="N92" s="38"/>
      <c r="O92" s="42"/>
    </row>
    <row r="93" spans="2:15" x14ac:dyDescent="0.25">
      <c r="B93" s="259" t="s">
        <v>66</v>
      </c>
      <c r="C93" s="255"/>
      <c r="D93" s="255"/>
      <c r="E93" s="255"/>
      <c r="F93" s="255"/>
      <c r="G93" s="255"/>
      <c r="H93" s="255"/>
      <c r="I93" s="38"/>
      <c r="J93" s="38"/>
      <c r="K93" s="38"/>
      <c r="L93" s="38"/>
      <c r="M93" s="38"/>
      <c r="N93" s="38"/>
      <c r="O93" s="42"/>
    </row>
    <row r="94" spans="2:15" x14ac:dyDescent="0.25">
      <c r="B94" s="41"/>
      <c r="C94" s="124"/>
      <c r="D94" s="124"/>
      <c r="E94" s="124"/>
      <c r="F94" s="124"/>
      <c r="G94" s="124"/>
      <c r="H94" s="38"/>
      <c r="I94" s="38"/>
      <c r="J94" s="38"/>
      <c r="K94" s="38"/>
      <c r="L94" s="38"/>
      <c r="M94" s="38"/>
      <c r="N94" s="38"/>
      <c r="O94" s="42"/>
    </row>
    <row r="95" spans="2:15" x14ac:dyDescent="0.25">
      <c r="B95" s="41"/>
      <c r="C95" s="124"/>
      <c r="D95" s="124"/>
      <c r="E95" s="124"/>
      <c r="F95" s="124"/>
      <c r="G95" s="124"/>
      <c r="H95" s="38"/>
      <c r="I95" s="38"/>
      <c r="J95" s="38"/>
      <c r="K95" s="38"/>
      <c r="L95" s="38"/>
      <c r="M95" s="38"/>
      <c r="N95" s="38"/>
      <c r="O95" s="42"/>
    </row>
    <row r="96" spans="2:15" x14ac:dyDescent="0.25">
      <c r="B96" s="41"/>
      <c r="C96" s="124"/>
      <c r="D96" s="124"/>
      <c r="E96" s="124"/>
      <c r="F96" s="124"/>
      <c r="G96" s="124"/>
      <c r="H96" s="38"/>
      <c r="I96" s="38"/>
      <c r="J96" s="38"/>
      <c r="K96" s="38"/>
      <c r="L96" s="38"/>
      <c r="M96" s="38"/>
      <c r="N96" s="38"/>
      <c r="O96" s="42"/>
    </row>
    <row r="97" spans="2:15" x14ac:dyDescent="0.25">
      <c r="B97" s="154" t="s">
        <v>69</v>
      </c>
      <c r="C97" s="26"/>
      <c r="D97" s="26"/>
      <c r="E97" s="26"/>
      <c r="F97" s="26"/>
      <c r="G97" s="26"/>
      <c r="H97" s="38"/>
      <c r="I97" s="38"/>
      <c r="J97" s="38"/>
      <c r="K97" s="38"/>
      <c r="L97" s="38"/>
      <c r="M97" s="38"/>
      <c r="N97" s="38"/>
      <c r="O97" s="42"/>
    </row>
    <row r="98" spans="2:15" x14ac:dyDescent="0.25">
      <c r="B98" s="29" t="s">
        <v>23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2"/>
    </row>
    <row r="99" spans="2:15" x14ac:dyDescent="0.25">
      <c r="B99" s="110" t="s">
        <v>24</v>
      </c>
      <c r="C99" s="63"/>
      <c r="D99" s="64"/>
      <c r="E99" s="47">
        <v>2016</v>
      </c>
      <c r="F99" s="47" t="s">
        <v>25</v>
      </c>
      <c r="G99" s="47">
        <v>2017</v>
      </c>
      <c r="H99" s="47" t="s">
        <v>25</v>
      </c>
      <c r="I99" s="125"/>
      <c r="J99" s="47" t="s">
        <v>26</v>
      </c>
      <c r="K99" s="47">
        <v>2016</v>
      </c>
      <c r="L99" s="47" t="s">
        <v>25</v>
      </c>
      <c r="M99" s="47">
        <v>2017</v>
      </c>
      <c r="N99" s="47" t="s">
        <v>25</v>
      </c>
      <c r="O99" s="126"/>
    </row>
    <row r="100" spans="2:15" x14ac:dyDescent="0.25">
      <c r="B100" s="111" t="s">
        <v>27</v>
      </c>
      <c r="C100" s="65"/>
      <c r="D100" s="66"/>
      <c r="E100" s="160"/>
      <c r="F100" s="67" t="str">
        <f>+IF(E100="","",+E100/E$119)</f>
        <v/>
      </c>
      <c r="G100" s="160"/>
      <c r="H100" s="67" t="str">
        <f t="shared" ref="H100:H119" si="17">+IF(G100="","",+G100/G$119)</f>
        <v/>
      </c>
      <c r="I100" s="127"/>
      <c r="J100" s="68" t="s">
        <v>28</v>
      </c>
      <c r="K100" s="69">
        <f>+SUM(E100:E107)</f>
        <v>1332136.32</v>
      </c>
      <c r="L100" s="62">
        <f>+K100/K102</f>
        <v>1.2559376258346121E-2</v>
      </c>
      <c r="M100" s="69">
        <f>+SUM(G100:G107)</f>
        <v>1545298.26</v>
      </c>
      <c r="N100" s="62">
        <f>+M100/M102</f>
        <v>1.2983089130131799E-2</v>
      </c>
      <c r="O100" s="128"/>
    </row>
    <row r="101" spans="2:15" x14ac:dyDescent="0.25">
      <c r="B101" s="111" t="s">
        <v>29</v>
      </c>
      <c r="C101" s="65"/>
      <c r="D101" s="66"/>
      <c r="E101" s="160"/>
      <c r="F101" s="67" t="str">
        <f t="shared" ref="F101:F119" si="18">+IF(E101="","",+E101/E$119)</f>
        <v/>
      </c>
      <c r="G101" s="160"/>
      <c r="H101" s="67" t="str">
        <f t="shared" si="17"/>
        <v/>
      </c>
      <c r="I101" s="127"/>
      <c r="J101" s="61" t="s">
        <v>6</v>
      </c>
      <c r="K101" s="69">
        <f>+SUM(E108:E118)</f>
        <v>104734939.98999999</v>
      </c>
      <c r="L101" s="62">
        <f>+K101/K102</f>
        <v>0.98744062374165398</v>
      </c>
      <c r="M101" s="69">
        <f>+SUM(G108:G118)</f>
        <v>117478629.29000001</v>
      </c>
      <c r="N101" s="62">
        <f>+M101/M102</f>
        <v>0.9870169108698682</v>
      </c>
      <c r="O101" s="128"/>
    </row>
    <row r="102" spans="2:15" x14ac:dyDescent="0.25">
      <c r="B102" s="111" t="s">
        <v>30</v>
      </c>
      <c r="C102" s="65"/>
      <c r="D102" s="66"/>
      <c r="E102" s="160">
        <v>622698.42000000004</v>
      </c>
      <c r="F102" s="67">
        <f t="shared" si="18"/>
        <v>5.8707983821487883E-3</v>
      </c>
      <c r="G102" s="160">
        <v>753299.79</v>
      </c>
      <c r="H102" s="67">
        <f t="shared" si="17"/>
        <v>6.328977756876247E-3</v>
      </c>
      <c r="I102" s="127"/>
      <c r="J102" s="70" t="s">
        <v>8</v>
      </c>
      <c r="K102" s="71">
        <f>SUM(K100:K101)</f>
        <v>106067076.30999999</v>
      </c>
      <c r="L102" s="72">
        <f>+L101+L100</f>
        <v>1</v>
      </c>
      <c r="M102" s="71">
        <f>SUM(M100:M101)</f>
        <v>119023927.55000001</v>
      </c>
      <c r="N102" s="72">
        <f>+N101+N100</f>
        <v>1</v>
      </c>
      <c r="O102" s="128"/>
    </row>
    <row r="103" spans="2:15" x14ac:dyDescent="0.25">
      <c r="B103" s="111" t="s">
        <v>31</v>
      </c>
      <c r="C103" s="65"/>
      <c r="D103" s="66"/>
      <c r="E103" s="160">
        <v>709437.9</v>
      </c>
      <c r="F103" s="67">
        <f t="shared" si="18"/>
        <v>6.6885778761973319E-3</v>
      </c>
      <c r="G103" s="160">
        <v>791998.47</v>
      </c>
      <c r="H103" s="67">
        <f t="shared" si="17"/>
        <v>6.6541113732555522E-3</v>
      </c>
      <c r="I103" s="127"/>
      <c r="J103" s="38"/>
      <c r="K103" s="38"/>
      <c r="L103" s="38"/>
      <c r="M103" s="38"/>
      <c r="N103" s="38"/>
      <c r="O103" s="128"/>
    </row>
    <row r="104" spans="2:15" x14ac:dyDescent="0.25">
      <c r="B104" s="111" t="s">
        <v>32</v>
      </c>
      <c r="C104" s="65"/>
      <c r="D104" s="66"/>
      <c r="E104" s="160"/>
      <c r="F104" s="67" t="str">
        <f t="shared" si="18"/>
        <v/>
      </c>
      <c r="G104" s="160"/>
      <c r="H104" s="67" t="str">
        <f t="shared" si="17"/>
        <v/>
      </c>
      <c r="I104" s="26"/>
      <c r="J104" s="38"/>
      <c r="K104" s="117"/>
      <c r="L104" s="117"/>
      <c r="M104" s="38"/>
      <c r="N104" s="38"/>
      <c r="O104" s="25"/>
    </row>
    <row r="105" spans="2:15" x14ac:dyDescent="0.25">
      <c r="B105" s="111" t="s">
        <v>33</v>
      </c>
      <c r="C105" s="65"/>
      <c r="D105" s="66"/>
      <c r="E105" s="160"/>
      <c r="F105" s="67" t="str">
        <f t="shared" si="18"/>
        <v/>
      </c>
      <c r="G105" s="160"/>
      <c r="H105" s="67" t="str">
        <f t="shared" si="17"/>
        <v/>
      </c>
      <c r="I105" s="38"/>
      <c r="J105" s="73" t="s">
        <v>34</v>
      </c>
      <c r="K105" s="47">
        <v>2016</v>
      </c>
      <c r="L105" s="47" t="s">
        <v>25</v>
      </c>
      <c r="M105" s="47">
        <v>2017</v>
      </c>
      <c r="N105" s="47" t="s">
        <v>25</v>
      </c>
      <c r="O105" s="42"/>
    </row>
    <row r="106" spans="2:15" x14ac:dyDescent="0.25">
      <c r="B106" s="111" t="s">
        <v>37</v>
      </c>
      <c r="C106" s="65"/>
      <c r="D106" s="66"/>
      <c r="E106" s="160"/>
      <c r="F106" s="67" t="str">
        <f t="shared" si="18"/>
        <v/>
      </c>
      <c r="G106" s="160"/>
      <c r="H106" s="67" t="str">
        <f t="shared" si="17"/>
        <v/>
      </c>
      <c r="I106" s="38"/>
      <c r="J106" s="74" t="s">
        <v>36</v>
      </c>
      <c r="K106" s="69">
        <f>+E100+E101</f>
        <v>0</v>
      </c>
      <c r="L106" s="62">
        <f>+K106/K$112</f>
        <v>0</v>
      </c>
      <c r="M106" s="69">
        <f>+G100+G101</f>
        <v>0</v>
      </c>
      <c r="N106" s="62">
        <f t="shared" ref="N106:N112" si="19">+M106/M$112</f>
        <v>0</v>
      </c>
      <c r="O106" s="42"/>
    </row>
    <row r="107" spans="2:15" x14ac:dyDescent="0.25">
      <c r="B107" s="111" t="s">
        <v>39</v>
      </c>
      <c r="C107" s="65"/>
      <c r="D107" s="66"/>
      <c r="E107" s="160"/>
      <c r="F107" s="67" t="str">
        <f t="shared" si="18"/>
        <v/>
      </c>
      <c r="G107" s="160"/>
      <c r="H107" s="67" t="str">
        <f t="shared" si="17"/>
        <v/>
      </c>
      <c r="I107" s="125"/>
      <c r="J107" s="74" t="s">
        <v>38</v>
      </c>
      <c r="K107" s="69">
        <f>+E102</f>
        <v>622698.42000000004</v>
      </c>
      <c r="L107" s="62">
        <f t="shared" ref="L107:L112" si="20">+K107/K$112</f>
        <v>0.46744346704697609</v>
      </c>
      <c r="M107" s="69">
        <f>+G102</f>
        <v>753299.79</v>
      </c>
      <c r="N107" s="62">
        <f t="shared" si="19"/>
        <v>0.4874785725831336</v>
      </c>
      <c r="O107" s="126"/>
    </row>
    <row r="108" spans="2:15" x14ac:dyDescent="0.25">
      <c r="B108" s="111" t="s">
        <v>72</v>
      </c>
      <c r="C108" s="65"/>
      <c r="D108" s="66"/>
      <c r="E108" s="160"/>
      <c r="F108" s="67" t="str">
        <f t="shared" si="18"/>
        <v/>
      </c>
      <c r="G108" s="160">
        <v>772298</v>
      </c>
      <c r="H108" s="67">
        <f t="shared" si="17"/>
        <v>6.4885944859748492E-3</v>
      </c>
      <c r="I108" s="121"/>
      <c r="J108" s="74" t="s">
        <v>40</v>
      </c>
      <c r="K108" s="69">
        <f>+E103</f>
        <v>709437.9</v>
      </c>
      <c r="L108" s="62">
        <f t="shared" si="20"/>
        <v>0.53255653295302385</v>
      </c>
      <c r="M108" s="69">
        <f>+G103</f>
        <v>791998.47</v>
      </c>
      <c r="N108" s="62">
        <f t="shared" si="19"/>
        <v>0.51252142741686646</v>
      </c>
      <c r="O108" s="129"/>
    </row>
    <row r="109" spans="2:15" x14ac:dyDescent="0.25">
      <c r="B109" s="112" t="s">
        <v>45</v>
      </c>
      <c r="C109" s="65"/>
      <c r="D109" s="66"/>
      <c r="E109" s="160"/>
      <c r="F109" s="67" t="str">
        <f t="shared" si="18"/>
        <v/>
      </c>
      <c r="G109" s="160"/>
      <c r="H109" s="67" t="str">
        <f t="shared" si="17"/>
        <v/>
      </c>
      <c r="I109" s="121"/>
      <c r="J109" s="74" t="s">
        <v>42</v>
      </c>
      <c r="K109" s="69">
        <f>+E104+E105</f>
        <v>0</v>
      </c>
      <c r="L109" s="62">
        <f t="shared" si="20"/>
        <v>0</v>
      </c>
      <c r="M109" s="69">
        <f>+G104+G105</f>
        <v>0</v>
      </c>
      <c r="N109" s="62">
        <f t="shared" si="19"/>
        <v>0</v>
      </c>
      <c r="O109" s="129"/>
    </row>
    <row r="110" spans="2:15" x14ac:dyDescent="0.25">
      <c r="B110" s="112" t="s">
        <v>47</v>
      </c>
      <c r="C110" s="65"/>
      <c r="D110" s="66"/>
      <c r="E110" s="160"/>
      <c r="F110" s="67" t="str">
        <f t="shared" si="18"/>
        <v/>
      </c>
      <c r="G110" s="160"/>
      <c r="H110" s="67" t="str">
        <f t="shared" si="17"/>
        <v/>
      </c>
      <c r="I110" s="121"/>
      <c r="J110" s="75" t="s">
        <v>44</v>
      </c>
      <c r="K110" s="69"/>
      <c r="L110" s="62">
        <f t="shared" si="20"/>
        <v>0</v>
      </c>
      <c r="M110" s="69"/>
      <c r="N110" s="62">
        <f t="shared" si="19"/>
        <v>0</v>
      </c>
      <c r="O110" s="129"/>
    </row>
    <row r="111" spans="2:15" x14ac:dyDescent="0.25">
      <c r="B111" s="111" t="s">
        <v>55</v>
      </c>
      <c r="C111" s="65"/>
      <c r="D111" s="66"/>
      <c r="E111" s="160"/>
      <c r="F111" s="67" t="str">
        <f t="shared" si="18"/>
        <v/>
      </c>
      <c r="G111" s="160"/>
      <c r="H111" s="67" t="str">
        <f t="shared" si="17"/>
        <v/>
      </c>
      <c r="I111" s="26"/>
      <c r="J111" s="74" t="s">
        <v>46</v>
      </c>
      <c r="K111" s="69">
        <f>+E107+E106</f>
        <v>0</v>
      </c>
      <c r="L111" s="62">
        <f t="shared" si="20"/>
        <v>0</v>
      </c>
      <c r="M111" s="69">
        <f>+G107+G106</f>
        <v>0</v>
      </c>
      <c r="N111" s="62">
        <f t="shared" si="19"/>
        <v>0</v>
      </c>
      <c r="O111" s="25"/>
    </row>
    <row r="112" spans="2:15" x14ac:dyDescent="0.25">
      <c r="B112" s="111" t="s">
        <v>49</v>
      </c>
      <c r="C112" s="65"/>
      <c r="D112" s="66"/>
      <c r="E112" s="160">
        <v>50629321</v>
      </c>
      <c r="F112" s="67">
        <f t="shared" si="18"/>
        <v>0.477333049626321</v>
      </c>
      <c r="G112" s="160">
        <v>68517185.810000002</v>
      </c>
      <c r="H112" s="67">
        <f t="shared" si="17"/>
        <v>0.57565892186860534</v>
      </c>
      <c r="I112" s="38"/>
      <c r="J112" s="70" t="s">
        <v>8</v>
      </c>
      <c r="K112" s="71">
        <f>SUM(K106:K111)</f>
        <v>1332136.32</v>
      </c>
      <c r="L112" s="72">
        <f t="shared" si="20"/>
        <v>1</v>
      </c>
      <c r="M112" s="71">
        <f>SUM(M106:M111)</f>
        <v>1545298.26</v>
      </c>
      <c r="N112" s="72">
        <f t="shared" si="19"/>
        <v>1</v>
      </c>
      <c r="O112" s="130"/>
    </row>
    <row r="113" spans="2:15" x14ac:dyDescent="0.25">
      <c r="B113" s="112" t="s">
        <v>50</v>
      </c>
      <c r="C113" s="65"/>
      <c r="D113" s="66"/>
      <c r="E113" s="160"/>
      <c r="F113" s="67" t="str">
        <f t="shared" si="18"/>
        <v/>
      </c>
      <c r="G113" s="160"/>
      <c r="H113" s="67" t="str">
        <f t="shared" si="17"/>
        <v/>
      </c>
      <c r="I113" s="38"/>
      <c r="J113" s="38"/>
      <c r="K113" s="38"/>
      <c r="L113" s="38"/>
      <c r="M113" s="38"/>
      <c r="N113" s="38"/>
      <c r="O113" s="42"/>
    </row>
    <row r="114" spans="2:15" x14ac:dyDescent="0.25">
      <c r="B114" s="111" t="s">
        <v>56</v>
      </c>
      <c r="C114" s="65"/>
      <c r="D114" s="66"/>
      <c r="E114" s="160"/>
      <c r="F114" s="67" t="str">
        <f t="shared" si="18"/>
        <v/>
      </c>
      <c r="G114" s="160"/>
      <c r="H114" s="67" t="str">
        <f t="shared" si="17"/>
        <v/>
      </c>
      <c r="I114" s="38"/>
      <c r="J114" s="38"/>
      <c r="K114" s="38"/>
      <c r="L114" s="38"/>
      <c r="M114" s="38"/>
      <c r="N114" s="38"/>
      <c r="O114" s="42"/>
    </row>
    <row r="115" spans="2:15" x14ac:dyDescent="0.25">
      <c r="B115" s="111" t="s">
        <v>57</v>
      </c>
      <c r="C115" s="65"/>
      <c r="D115" s="66"/>
      <c r="E115" s="160">
        <v>53883717</v>
      </c>
      <c r="F115" s="67">
        <f t="shared" si="18"/>
        <v>0.50801548298093191</v>
      </c>
      <c r="G115" s="160">
        <v>47966548</v>
      </c>
      <c r="H115" s="67">
        <f t="shared" si="17"/>
        <v>0.40299920349922946</v>
      </c>
      <c r="I115" s="38"/>
      <c r="J115" s="38"/>
      <c r="K115" s="38"/>
      <c r="L115" s="38"/>
      <c r="M115" s="38"/>
      <c r="N115" s="38"/>
      <c r="O115" s="42"/>
    </row>
    <row r="116" spans="2:15" x14ac:dyDescent="0.25">
      <c r="B116" s="111" t="s">
        <v>51</v>
      </c>
      <c r="C116" s="65"/>
      <c r="D116" s="66"/>
      <c r="E116" s="160">
        <v>212967.11</v>
      </c>
      <c r="F116" s="67">
        <f t="shared" si="18"/>
        <v>2.007853119073119E-3</v>
      </c>
      <c r="G116" s="160">
        <v>214018.62</v>
      </c>
      <c r="H116" s="67">
        <f t="shared" si="17"/>
        <v>1.7981142481632046E-3</v>
      </c>
      <c r="I116" s="38"/>
      <c r="J116" s="38"/>
      <c r="K116" s="38"/>
      <c r="L116" s="38"/>
      <c r="M116" s="38"/>
      <c r="N116" s="38"/>
      <c r="O116" s="42"/>
    </row>
    <row r="117" spans="2:15" x14ac:dyDescent="0.25">
      <c r="B117" s="111" t="s">
        <v>52</v>
      </c>
      <c r="C117" s="65"/>
      <c r="D117" s="66"/>
      <c r="E117" s="160">
        <v>8934.8799999999992</v>
      </c>
      <c r="F117" s="67">
        <f t="shared" si="18"/>
        <v>8.4238015328019563E-5</v>
      </c>
      <c r="G117" s="160">
        <v>8430.41</v>
      </c>
      <c r="H117" s="67">
        <f t="shared" si="17"/>
        <v>7.082953968611498E-5</v>
      </c>
      <c r="I117" s="38"/>
      <c r="J117" s="38"/>
      <c r="K117" s="38"/>
      <c r="L117" s="38"/>
      <c r="M117" s="38"/>
      <c r="N117" s="38"/>
      <c r="O117" s="42"/>
    </row>
    <row r="118" spans="2:15" x14ac:dyDescent="0.25">
      <c r="B118" s="111" t="s">
        <v>53</v>
      </c>
      <c r="C118" s="65"/>
      <c r="D118" s="66"/>
      <c r="E118" s="160"/>
      <c r="F118" s="67" t="str">
        <f t="shared" si="18"/>
        <v/>
      </c>
      <c r="G118" s="160">
        <v>148.44999999999999</v>
      </c>
      <c r="H118" s="67">
        <f t="shared" si="17"/>
        <v>1.2472282091148317E-6</v>
      </c>
      <c r="I118" s="131"/>
      <c r="J118" s="38"/>
      <c r="K118" s="38"/>
      <c r="L118" s="38"/>
      <c r="M118" s="38"/>
      <c r="N118" s="38"/>
      <c r="O118" s="42"/>
    </row>
    <row r="119" spans="2:15" x14ac:dyDescent="0.25">
      <c r="B119" s="113" t="s">
        <v>54</v>
      </c>
      <c r="C119" s="76"/>
      <c r="D119" s="77"/>
      <c r="E119" s="71">
        <f>SUM(E100:E118)</f>
        <v>106067076.30999999</v>
      </c>
      <c r="F119" s="78">
        <f t="shared" si="18"/>
        <v>1</v>
      </c>
      <c r="G119" s="71">
        <f>SUM(G100:G118)</f>
        <v>119023927.55000001</v>
      </c>
      <c r="H119" s="78">
        <f t="shared" si="17"/>
        <v>1</v>
      </c>
      <c r="I119" s="132"/>
      <c r="J119" s="38"/>
      <c r="K119" s="38"/>
      <c r="L119" s="38"/>
      <c r="M119" s="38"/>
      <c r="N119" s="38"/>
      <c r="O119" s="42"/>
    </row>
    <row r="120" spans="2:15" x14ac:dyDescent="0.25">
      <c r="B120" s="259" t="s">
        <v>66</v>
      </c>
      <c r="C120" s="255"/>
      <c r="D120" s="255"/>
      <c r="E120" s="255"/>
      <c r="F120" s="255"/>
      <c r="G120" s="255"/>
      <c r="H120" s="255"/>
      <c r="I120" s="132"/>
      <c r="J120" s="38"/>
      <c r="K120" s="38"/>
      <c r="L120" s="38"/>
      <c r="M120" s="38"/>
      <c r="N120" s="38"/>
      <c r="O120" s="42"/>
    </row>
    <row r="121" spans="2:15" x14ac:dyDescent="0.25">
      <c r="B121" s="118"/>
      <c r="C121" s="133"/>
      <c r="D121" s="133"/>
      <c r="E121" s="133"/>
      <c r="F121" s="133"/>
      <c r="G121" s="134"/>
      <c r="H121" s="134"/>
      <c r="I121" s="134"/>
      <c r="J121" s="44"/>
      <c r="K121" s="44"/>
      <c r="L121" s="44"/>
      <c r="M121" s="44"/>
      <c r="N121" s="44"/>
      <c r="O121" s="45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M10:M11"/>
    <mergeCell ref="E41:K41"/>
    <mergeCell ref="D22:M22"/>
    <mergeCell ref="E27:K27"/>
    <mergeCell ref="E28:K28"/>
    <mergeCell ref="E29:E30"/>
    <mergeCell ref="F29:H29"/>
    <mergeCell ref="I29:K29"/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72" t="s">
        <v>114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2:15" ht="15" customHeight="1" x14ac:dyDescent="0.25"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2:15" x14ac:dyDescent="0.25">
      <c r="B3" s="8" t="str">
        <f>+B7</f>
        <v>1. Presupuesto y Ejecución del Canon y otros, 2017</v>
      </c>
      <c r="C3" s="20"/>
      <c r="D3" s="20"/>
      <c r="E3" s="20"/>
      <c r="F3" s="20"/>
      <c r="G3" s="20"/>
      <c r="H3" s="8" t="str">
        <f>+B46</f>
        <v>3. Transferencias de Canon y otros.</v>
      </c>
      <c r="I3" s="21"/>
      <c r="J3" s="21"/>
      <c r="K3" s="21"/>
      <c r="L3" s="21"/>
      <c r="M3" s="8"/>
      <c r="N3" s="22"/>
      <c r="O3" s="22"/>
    </row>
    <row r="4" spans="2:15" x14ac:dyDescent="0.25">
      <c r="B4" s="8" t="str">
        <f>+B26</f>
        <v>2. Peso del Gasto financiado por Canon y Otros en el Gasto Total</v>
      </c>
      <c r="C4" s="20"/>
      <c r="D4" s="20"/>
      <c r="E4" s="20"/>
      <c r="F4" s="20"/>
      <c r="G4" s="20"/>
      <c r="H4" s="136" t="str">
        <f>+B69</f>
        <v>4. Transferencia de Canon a los Gobiernos Sub Nacionales - Detalle</v>
      </c>
      <c r="I4" s="21"/>
      <c r="J4" s="21"/>
      <c r="K4" s="21"/>
      <c r="L4" s="21"/>
      <c r="M4" s="8"/>
      <c r="N4" s="22"/>
      <c r="O4" s="22"/>
    </row>
    <row r="5" spans="2:15" x14ac:dyDescent="0.25">
      <c r="B5" s="8"/>
      <c r="C5" s="20"/>
      <c r="D5" s="20"/>
      <c r="E5" s="20"/>
      <c r="F5" s="20"/>
      <c r="G5" s="20"/>
      <c r="H5" s="8"/>
      <c r="I5" s="21"/>
      <c r="J5" s="21"/>
      <c r="K5" s="21"/>
      <c r="L5" s="21"/>
      <c r="M5" s="8"/>
      <c r="N5" s="22"/>
      <c r="O5" s="2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83" t="s">
        <v>58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</row>
    <row r="8" spans="2:15" x14ac:dyDescent="0.25">
      <c r="B8" s="86"/>
      <c r="C8" s="39"/>
      <c r="D8" s="261" t="s">
        <v>59</v>
      </c>
      <c r="E8" s="261"/>
      <c r="F8" s="261"/>
      <c r="G8" s="261"/>
      <c r="H8" s="261"/>
      <c r="I8" s="261"/>
      <c r="J8" s="261"/>
      <c r="K8" s="261"/>
      <c r="L8" s="261"/>
      <c r="M8" s="39"/>
      <c r="N8" s="39"/>
      <c r="O8" s="87"/>
    </row>
    <row r="9" spans="2:15" ht="15" customHeight="1" x14ac:dyDescent="0.25">
      <c r="B9" s="88"/>
      <c r="C9" s="10"/>
      <c r="D9" s="260" t="s">
        <v>11</v>
      </c>
      <c r="E9" s="260"/>
      <c r="F9" s="260"/>
      <c r="G9" s="260"/>
      <c r="H9" s="260"/>
      <c r="I9" s="260"/>
      <c r="J9" s="260"/>
      <c r="K9" s="260"/>
      <c r="L9" s="260"/>
      <c r="M9" s="39"/>
      <c r="N9" s="39"/>
      <c r="O9" s="87"/>
    </row>
    <row r="10" spans="2:15" x14ac:dyDescent="0.25">
      <c r="B10" s="88"/>
      <c r="C10" s="10"/>
      <c r="D10" s="256" t="s">
        <v>7</v>
      </c>
      <c r="E10" s="262" t="s">
        <v>12</v>
      </c>
      <c r="F10" s="263"/>
      <c r="G10" s="264"/>
      <c r="H10" s="257" t="s">
        <v>13</v>
      </c>
      <c r="I10" s="257"/>
      <c r="J10" s="257"/>
      <c r="K10" s="256" t="s">
        <v>14</v>
      </c>
      <c r="L10" s="256" t="s">
        <v>15</v>
      </c>
      <c r="M10" s="266" t="s">
        <v>16</v>
      </c>
      <c r="N10" s="48"/>
      <c r="O10" s="89"/>
    </row>
    <row r="11" spans="2:15" x14ac:dyDescent="0.25">
      <c r="B11" s="88"/>
      <c r="C11" s="10"/>
      <c r="D11" s="256"/>
      <c r="E11" s="17" t="s">
        <v>17</v>
      </c>
      <c r="F11" s="17" t="s">
        <v>18</v>
      </c>
      <c r="G11" s="17" t="s">
        <v>8</v>
      </c>
      <c r="H11" s="17" t="s">
        <v>17</v>
      </c>
      <c r="I11" s="17" t="s">
        <v>18</v>
      </c>
      <c r="J11" s="17" t="s">
        <v>8</v>
      </c>
      <c r="K11" s="256"/>
      <c r="L11" s="256"/>
      <c r="M11" s="266"/>
      <c r="N11" s="39"/>
      <c r="O11" s="87"/>
    </row>
    <row r="12" spans="2:15" ht="15" customHeight="1" x14ac:dyDescent="0.25">
      <c r="B12" s="88"/>
      <c r="C12" s="10"/>
      <c r="D12" s="27">
        <v>2010</v>
      </c>
      <c r="E12" s="98">
        <v>181381244</v>
      </c>
      <c r="F12" s="98">
        <v>154904427</v>
      </c>
      <c r="G12" s="99">
        <f>+F12+E12</f>
        <v>336285671</v>
      </c>
      <c r="H12" s="98">
        <v>133254392</v>
      </c>
      <c r="I12" s="98">
        <v>117388482</v>
      </c>
      <c r="J12" s="99">
        <f>+I12+H12</f>
        <v>250642874</v>
      </c>
      <c r="K12" s="96">
        <f>+H12/E12</f>
        <v>0.73466467128210899</v>
      </c>
      <c r="L12" s="96">
        <f>+I12/F12</f>
        <v>0.75781231223301315</v>
      </c>
      <c r="M12" s="97">
        <f>+J12/G12</f>
        <v>0.7453272488675261</v>
      </c>
      <c r="N12" s="60"/>
      <c r="O12" s="87"/>
    </row>
    <row r="13" spans="2:15" x14ac:dyDescent="0.25">
      <c r="B13" s="88"/>
      <c r="C13" s="10"/>
      <c r="D13" s="27">
        <v>2011</v>
      </c>
      <c r="E13" s="98">
        <v>128908095</v>
      </c>
      <c r="F13" s="98">
        <v>190371839</v>
      </c>
      <c r="G13" s="99">
        <f t="shared" ref="G13:G20" si="0">+F13+E13</f>
        <v>319279934</v>
      </c>
      <c r="H13" s="98">
        <v>111034277</v>
      </c>
      <c r="I13" s="98">
        <v>125163891</v>
      </c>
      <c r="J13" s="99">
        <f t="shared" ref="J13:J20" si="1">+I13+H13</f>
        <v>236198168</v>
      </c>
      <c r="K13" s="96">
        <f t="shared" ref="K13:L17" si="2">+H13/E13</f>
        <v>0.86134448732641655</v>
      </c>
      <c r="L13" s="96">
        <f t="shared" si="2"/>
        <v>0.65747061990613009</v>
      </c>
      <c r="M13" s="97">
        <f t="shared" ref="M13:M20" si="3">+J13/G13</f>
        <v>0.73978394144869752</v>
      </c>
      <c r="N13" s="39"/>
      <c r="O13" s="87"/>
    </row>
    <row r="14" spans="2:15" x14ac:dyDescent="0.25">
      <c r="B14" s="88"/>
      <c r="C14" s="10"/>
      <c r="D14" s="27">
        <v>2012</v>
      </c>
      <c r="E14" s="98">
        <v>95829962</v>
      </c>
      <c r="F14" s="98">
        <v>232964148</v>
      </c>
      <c r="G14" s="99">
        <f t="shared" si="0"/>
        <v>328794110</v>
      </c>
      <c r="H14" s="98">
        <v>65902082</v>
      </c>
      <c r="I14" s="98">
        <v>182124609</v>
      </c>
      <c r="J14" s="99">
        <f t="shared" si="1"/>
        <v>248026691</v>
      </c>
      <c r="K14" s="96">
        <f t="shared" si="2"/>
        <v>0.68769809175130425</v>
      </c>
      <c r="L14" s="96">
        <f t="shared" si="2"/>
        <v>0.78177097447629584</v>
      </c>
      <c r="M14" s="97">
        <f t="shared" si="3"/>
        <v>0.75435259773966146</v>
      </c>
      <c r="N14" s="39"/>
      <c r="O14" s="87"/>
    </row>
    <row r="15" spans="2:15" x14ac:dyDescent="0.25">
      <c r="B15" s="88"/>
      <c r="C15" s="10"/>
      <c r="D15" s="27">
        <v>2013</v>
      </c>
      <c r="E15" s="98">
        <v>107205838</v>
      </c>
      <c r="F15" s="98">
        <v>247998878</v>
      </c>
      <c r="G15" s="99">
        <f t="shared" si="0"/>
        <v>355204716</v>
      </c>
      <c r="H15" s="98">
        <v>79112819</v>
      </c>
      <c r="I15" s="98">
        <v>174363836</v>
      </c>
      <c r="J15" s="99">
        <f t="shared" si="1"/>
        <v>253476655</v>
      </c>
      <c r="K15" s="96">
        <f t="shared" si="2"/>
        <v>0.73795252642864473</v>
      </c>
      <c r="L15" s="96">
        <f t="shared" si="2"/>
        <v>0.70308316475528576</v>
      </c>
      <c r="M15" s="97">
        <f t="shared" si="3"/>
        <v>0.71360723431385975</v>
      </c>
      <c r="N15" s="39"/>
      <c r="O15" s="87"/>
    </row>
    <row r="16" spans="2:15" x14ac:dyDescent="0.25">
      <c r="B16" s="88"/>
      <c r="C16" s="10"/>
      <c r="D16" s="27">
        <v>2014</v>
      </c>
      <c r="E16" s="98">
        <v>119998084</v>
      </c>
      <c r="F16" s="98">
        <v>221138729</v>
      </c>
      <c r="G16" s="99">
        <f t="shared" si="0"/>
        <v>341136813</v>
      </c>
      <c r="H16" s="98">
        <v>95488075</v>
      </c>
      <c r="I16" s="98">
        <v>183002384</v>
      </c>
      <c r="J16" s="99">
        <f t="shared" si="1"/>
        <v>278490459</v>
      </c>
      <c r="K16" s="96">
        <f t="shared" si="2"/>
        <v>0.79574666375506464</v>
      </c>
      <c r="L16" s="96">
        <f t="shared" si="2"/>
        <v>0.82754560825932932</v>
      </c>
      <c r="M16" s="97">
        <f t="shared" si="3"/>
        <v>0.81636003030842641</v>
      </c>
      <c r="N16" s="39"/>
      <c r="O16" s="87"/>
    </row>
    <row r="17" spans="2:15" x14ac:dyDescent="0.25">
      <c r="B17" s="88"/>
      <c r="C17" s="10"/>
      <c r="D17" s="27">
        <v>2015</v>
      </c>
      <c r="E17" s="98">
        <v>44466006</v>
      </c>
      <c r="F17" s="98">
        <v>143300897</v>
      </c>
      <c r="G17" s="99">
        <f t="shared" si="0"/>
        <v>187766903</v>
      </c>
      <c r="H17" s="98">
        <v>40958501</v>
      </c>
      <c r="I17" s="98">
        <v>113608852</v>
      </c>
      <c r="J17" s="99">
        <f t="shared" si="1"/>
        <v>154567353</v>
      </c>
      <c r="K17" s="96">
        <f t="shared" si="2"/>
        <v>0.92111940523734015</v>
      </c>
      <c r="L17" s="96">
        <f t="shared" si="2"/>
        <v>0.79279930815785471</v>
      </c>
      <c r="M17" s="97">
        <f t="shared" si="3"/>
        <v>0.82318742297198133</v>
      </c>
      <c r="N17" s="39"/>
      <c r="O17" s="87"/>
    </row>
    <row r="18" spans="2:15" x14ac:dyDescent="0.25">
      <c r="B18" s="88"/>
      <c r="C18" s="10"/>
      <c r="D18" s="27">
        <v>2016</v>
      </c>
      <c r="E18" s="98">
        <v>34741271</v>
      </c>
      <c r="F18" s="98">
        <v>117761347</v>
      </c>
      <c r="G18" s="99">
        <f t="shared" si="0"/>
        <v>152502618</v>
      </c>
      <c r="H18" s="98">
        <v>20536879</v>
      </c>
      <c r="I18" s="98">
        <v>83591742</v>
      </c>
      <c r="J18" s="99">
        <f t="shared" si="1"/>
        <v>104128621</v>
      </c>
      <c r="K18" s="96">
        <f t="shared" ref="K18:L20" si="4">+H18/E18</f>
        <v>0.59113781415769162</v>
      </c>
      <c r="L18" s="96">
        <f t="shared" si="4"/>
        <v>0.70984023306051347</v>
      </c>
      <c r="M18" s="97">
        <f t="shared" si="3"/>
        <v>0.68279890775383278</v>
      </c>
      <c r="N18" s="39"/>
      <c r="O18" s="87"/>
    </row>
    <row r="19" spans="2:15" x14ac:dyDescent="0.25">
      <c r="B19" s="88"/>
      <c r="C19" s="10"/>
      <c r="D19" s="27">
        <v>2017</v>
      </c>
      <c r="E19" s="98">
        <v>31969693</v>
      </c>
      <c r="F19" s="98">
        <v>109742759</v>
      </c>
      <c r="G19" s="99">
        <f t="shared" si="0"/>
        <v>141712452</v>
      </c>
      <c r="H19" s="98">
        <v>18549627</v>
      </c>
      <c r="I19" s="98">
        <v>78303867</v>
      </c>
      <c r="J19" s="99">
        <f t="shared" si="1"/>
        <v>96853494</v>
      </c>
      <c r="K19" s="96">
        <f t="shared" si="4"/>
        <v>0.58022537157300824</v>
      </c>
      <c r="L19" s="96">
        <f t="shared" si="4"/>
        <v>0.71352194635456545</v>
      </c>
      <c r="M19" s="97">
        <f t="shared" si="3"/>
        <v>0.68345083747474777</v>
      </c>
      <c r="N19" s="39"/>
      <c r="O19" s="87"/>
    </row>
    <row r="20" spans="2:15" x14ac:dyDescent="0.25">
      <c r="B20" s="88"/>
      <c r="C20" s="10"/>
      <c r="D20" s="27" t="s">
        <v>60</v>
      </c>
      <c r="E20" s="98">
        <v>31918638</v>
      </c>
      <c r="F20" s="98">
        <v>83996721</v>
      </c>
      <c r="G20" s="99">
        <f t="shared" si="0"/>
        <v>115915359</v>
      </c>
      <c r="H20" s="98">
        <v>6199669</v>
      </c>
      <c r="I20" s="98">
        <v>12880535</v>
      </c>
      <c r="J20" s="99">
        <f t="shared" si="1"/>
        <v>19080204</v>
      </c>
      <c r="K20" s="96">
        <f t="shared" si="4"/>
        <v>0.19423350708134851</v>
      </c>
      <c r="L20" s="96">
        <f t="shared" si="4"/>
        <v>0.15334568833942935</v>
      </c>
      <c r="M20" s="97">
        <f t="shared" si="3"/>
        <v>0.16460462327516062</v>
      </c>
      <c r="N20" s="39"/>
      <c r="O20" s="87"/>
    </row>
    <row r="21" spans="2:15" x14ac:dyDescent="0.25">
      <c r="B21" s="88"/>
      <c r="C21" s="10"/>
      <c r="D21" s="50" t="s">
        <v>62</v>
      </c>
      <c r="E21" s="51"/>
      <c r="F21" s="51"/>
      <c r="G21" s="51"/>
      <c r="H21" s="51"/>
      <c r="I21" s="50"/>
      <c r="J21" s="52"/>
      <c r="K21" s="52"/>
      <c r="L21" s="52"/>
      <c r="M21" s="54"/>
      <c r="N21" s="39"/>
      <c r="O21" s="87"/>
    </row>
    <row r="22" spans="2:15" ht="15" customHeight="1" x14ac:dyDescent="0.25">
      <c r="B22" s="86"/>
      <c r="C22" s="55"/>
      <c r="D22" s="232" t="s">
        <v>61</v>
      </c>
      <c r="E22" s="232"/>
      <c r="F22" s="232"/>
      <c r="G22" s="232"/>
      <c r="H22" s="232"/>
      <c r="I22" s="232"/>
      <c r="J22" s="232"/>
      <c r="K22" s="232"/>
      <c r="L22" s="232"/>
      <c r="M22" s="232"/>
      <c r="N22" s="39"/>
      <c r="O22" s="87"/>
    </row>
    <row r="23" spans="2:15" x14ac:dyDescent="0.25">
      <c r="B23" s="90"/>
      <c r="C23" s="91"/>
      <c r="D23" s="91"/>
      <c r="E23" s="91"/>
      <c r="F23" s="91"/>
      <c r="G23" s="91"/>
      <c r="H23" s="92"/>
      <c r="I23" s="92"/>
      <c r="J23" s="93"/>
      <c r="K23" s="93"/>
      <c r="L23" s="93"/>
      <c r="M23" s="93"/>
      <c r="N23" s="93"/>
      <c r="O23" s="94"/>
    </row>
    <row r="24" spans="2:15" x14ac:dyDescent="0.25">
      <c r="B24" s="48"/>
      <c r="C24" s="48"/>
      <c r="D24" s="48"/>
      <c r="E24" s="48"/>
      <c r="F24" s="48"/>
      <c r="G24" s="48"/>
      <c r="H24" s="39"/>
      <c r="I24" s="39"/>
      <c r="J24" s="19"/>
      <c r="K24" s="19"/>
      <c r="L24" s="19"/>
      <c r="M24" s="19"/>
      <c r="N24" s="19"/>
      <c r="O24" s="19"/>
    </row>
    <row r="25" spans="2:15" x14ac:dyDescent="0.25">
      <c r="B25" s="48"/>
      <c r="C25" s="48"/>
      <c r="D25" s="48"/>
      <c r="E25" s="48"/>
      <c r="F25" s="48"/>
      <c r="G25" s="48"/>
      <c r="H25" s="39"/>
      <c r="I25" s="39"/>
      <c r="J25" s="19"/>
      <c r="K25" s="19"/>
      <c r="L25" s="19"/>
      <c r="M25" s="19"/>
      <c r="N25" s="19"/>
      <c r="O25" s="19"/>
    </row>
    <row r="26" spans="2:15" x14ac:dyDescent="0.25">
      <c r="B26" s="83" t="s">
        <v>9</v>
      </c>
      <c r="C26" s="84"/>
      <c r="D26" s="84"/>
      <c r="E26" s="84"/>
      <c r="F26" s="84"/>
      <c r="G26" s="84"/>
      <c r="H26" s="84"/>
      <c r="I26" s="84"/>
      <c r="J26" s="100"/>
      <c r="K26" s="100"/>
      <c r="L26" s="100"/>
      <c r="M26" s="100"/>
      <c r="N26" s="100"/>
      <c r="O26" s="101"/>
    </row>
    <row r="27" spans="2:15" x14ac:dyDescent="0.25">
      <c r="B27" s="24"/>
      <c r="C27" s="39"/>
      <c r="D27" s="39"/>
      <c r="E27" s="258" t="s">
        <v>63</v>
      </c>
      <c r="F27" s="258"/>
      <c r="G27" s="258"/>
      <c r="H27" s="258"/>
      <c r="I27" s="258"/>
      <c r="J27" s="258"/>
      <c r="K27" s="258"/>
      <c r="L27" s="10"/>
      <c r="M27" s="10"/>
      <c r="N27" s="10"/>
      <c r="O27" s="102"/>
    </row>
    <row r="28" spans="2:15" x14ac:dyDescent="0.25">
      <c r="B28" s="24"/>
      <c r="C28" s="26"/>
      <c r="D28" s="26"/>
      <c r="E28" s="265" t="s">
        <v>11</v>
      </c>
      <c r="F28" s="265"/>
      <c r="G28" s="265"/>
      <c r="H28" s="265"/>
      <c r="I28" s="265"/>
      <c r="J28" s="265"/>
      <c r="K28" s="265"/>
      <c r="L28" s="10"/>
      <c r="M28" s="10"/>
      <c r="N28" s="10"/>
      <c r="O28" s="102"/>
    </row>
    <row r="29" spans="2:15" x14ac:dyDescent="0.25">
      <c r="B29" s="24"/>
      <c r="C29" s="26"/>
      <c r="D29" s="26"/>
      <c r="E29" s="267" t="s">
        <v>7</v>
      </c>
      <c r="F29" s="268" t="s">
        <v>19</v>
      </c>
      <c r="G29" s="269"/>
      <c r="H29" s="270"/>
      <c r="I29" s="252" t="s">
        <v>64</v>
      </c>
      <c r="J29" s="253"/>
      <c r="K29" s="254"/>
      <c r="L29" s="10"/>
      <c r="M29" s="10"/>
      <c r="N29" s="10"/>
      <c r="O29" s="102"/>
    </row>
    <row r="30" spans="2:15" x14ac:dyDescent="0.25">
      <c r="B30" s="24"/>
      <c r="C30" s="26"/>
      <c r="D30" s="26"/>
      <c r="E30" s="267"/>
      <c r="F30" s="47" t="s">
        <v>17</v>
      </c>
      <c r="G30" s="47" t="s">
        <v>18</v>
      </c>
      <c r="H30" s="47" t="s">
        <v>8</v>
      </c>
      <c r="I30" s="47" t="s">
        <v>17</v>
      </c>
      <c r="J30" s="47" t="s">
        <v>18</v>
      </c>
      <c r="K30" s="47" t="s">
        <v>8</v>
      </c>
      <c r="L30" s="10"/>
      <c r="M30" s="10"/>
      <c r="N30" s="10"/>
      <c r="O30" s="102"/>
    </row>
    <row r="31" spans="2:15" x14ac:dyDescent="0.25">
      <c r="B31" s="24"/>
      <c r="C31" s="26"/>
      <c r="D31" s="26"/>
      <c r="E31" s="49">
        <v>2010</v>
      </c>
      <c r="F31" s="106">
        <v>397581816</v>
      </c>
      <c r="G31" s="106">
        <v>329860801</v>
      </c>
      <c r="H31" s="107">
        <f>+G31+F31</f>
        <v>727442617</v>
      </c>
      <c r="I31" s="56">
        <f t="shared" ref="I31:I36" si="5">+H12/F31</f>
        <v>0.33516218961080452</v>
      </c>
      <c r="J31" s="56">
        <f t="shared" ref="J31:K39" si="6">+I12/G31</f>
        <v>0.35587278526010735</v>
      </c>
      <c r="K31" s="57">
        <f t="shared" si="6"/>
        <v>0.34455346462056402</v>
      </c>
      <c r="L31" s="10"/>
      <c r="M31" s="10"/>
      <c r="N31" s="10"/>
      <c r="O31" s="102"/>
    </row>
    <row r="32" spans="2:15" ht="15" customHeight="1" x14ac:dyDescent="0.25">
      <c r="B32" s="24"/>
      <c r="C32" s="26"/>
      <c r="D32" s="26"/>
      <c r="E32" s="49">
        <v>2011</v>
      </c>
      <c r="F32" s="106">
        <v>417685799</v>
      </c>
      <c r="G32" s="106">
        <v>323634741</v>
      </c>
      <c r="H32" s="107">
        <f t="shared" ref="H32:H39" si="7">+G32+F32</f>
        <v>741320540</v>
      </c>
      <c r="I32" s="56">
        <f t="shared" si="5"/>
        <v>0.26583206148217647</v>
      </c>
      <c r="J32" s="56">
        <f t="shared" si="6"/>
        <v>0.38674429887612094</v>
      </c>
      <c r="K32" s="57">
        <f t="shared" si="6"/>
        <v>0.31861813514569554</v>
      </c>
      <c r="L32" s="10"/>
      <c r="M32" s="10"/>
      <c r="N32" s="10"/>
      <c r="O32" s="102"/>
    </row>
    <row r="33" spans="2:15" x14ac:dyDescent="0.25">
      <c r="B33" s="24"/>
      <c r="C33" s="26"/>
      <c r="D33" s="26"/>
      <c r="E33" s="49">
        <v>2012</v>
      </c>
      <c r="F33" s="106">
        <v>466163637</v>
      </c>
      <c r="G33" s="106">
        <v>402637403</v>
      </c>
      <c r="H33" s="107">
        <f t="shared" si="7"/>
        <v>868801040</v>
      </c>
      <c r="I33" s="56">
        <f t="shared" si="5"/>
        <v>0.14137113401661572</v>
      </c>
      <c r="J33" s="56">
        <f t="shared" si="6"/>
        <v>0.45232908727061305</v>
      </c>
      <c r="K33" s="57">
        <f t="shared" si="6"/>
        <v>0.28548157700179549</v>
      </c>
      <c r="L33" s="10"/>
      <c r="M33" s="10"/>
      <c r="N33" s="10"/>
      <c r="O33" s="102"/>
    </row>
    <row r="34" spans="2:15" x14ac:dyDescent="0.25">
      <c r="B34" s="24"/>
      <c r="C34" s="26"/>
      <c r="D34" s="26"/>
      <c r="E34" s="49">
        <v>2013</v>
      </c>
      <c r="F34" s="106">
        <v>564769966</v>
      </c>
      <c r="G34" s="106">
        <v>436150028</v>
      </c>
      <c r="H34" s="107">
        <f t="shared" si="7"/>
        <v>1000919994</v>
      </c>
      <c r="I34" s="56">
        <f t="shared" si="5"/>
        <v>0.1400797205281982</v>
      </c>
      <c r="J34" s="56">
        <f t="shared" si="6"/>
        <v>0.39977949055640094</v>
      </c>
      <c r="K34" s="57">
        <f t="shared" si="6"/>
        <v>0.25324367234090839</v>
      </c>
      <c r="L34" s="10"/>
      <c r="M34" s="10"/>
      <c r="N34" s="10"/>
      <c r="O34" s="102"/>
    </row>
    <row r="35" spans="2:15" x14ac:dyDescent="0.25">
      <c r="B35" s="24"/>
      <c r="C35" s="26"/>
      <c r="D35" s="26"/>
      <c r="E35" s="49">
        <v>2014</v>
      </c>
      <c r="F35" s="106">
        <v>596337065</v>
      </c>
      <c r="G35" s="106">
        <v>439531401</v>
      </c>
      <c r="H35" s="107">
        <f t="shared" si="7"/>
        <v>1035868466</v>
      </c>
      <c r="I35" s="56">
        <f t="shared" si="5"/>
        <v>0.160124333375119</v>
      </c>
      <c r="J35" s="56">
        <f t="shared" si="6"/>
        <v>0.41635792933938753</v>
      </c>
      <c r="K35" s="57">
        <f t="shared" si="6"/>
        <v>0.26884731811113943</v>
      </c>
      <c r="L35" s="10"/>
      <c r="M35" s="10"/>
      <c r="N35" s="10"/>
      <c r="O35" s="102"/>
    </row>
    <row r="36" spans="2:15" x14ac:dyDescent="0.25">
      <c r="B36" s="24"/>
      <c r="C36" s="26"/>
      <c r="D36" s="26"/>
      <c r="E36" s="49">
        <v>2015</v>
      </c>
      <c r="F36" s="106">
        <v>606476817</v>
      </c>
      <c r="G36" s="106">
        <v>342893569</v>
      </c>
      <c r="H36" s="107">
        <f t="shared" si="7"/>
        <v>949370386</v>
      </c>
      <c r="I36" s="56">
        <f t="shared" si="5"/>
        <v>6.7535147019477909E-2</v>
      </c>
      <c r="J36" s="56">
        <f t="shared" si="6"/>
        <v>0.33132395084376748</v>
      </c>
      <c r="K36" s="57">
        <f t="shared" si="6"/>
        <v>0.16281037967830608</v>
      </c>
      <c r="L36" s="39"/>
      <c r="M36" s="58"/>
      <c r="N36" s="39"/>
      <c r="O36" s="87"/>
    </row>
    <row r="37" spans="2:15" x14ac:dyDescent="0.25">
      <c r="B37" s="24"/>
      <c r="C37" s="26"/>
      <c r="D37" s="26"/>
      <c r="E37" s="49">
        <v>2016</v>
      </c>
      <c r="F37" s="106">
        <v>726065594</v>
      </c>
      <c r="G37" s="106">
        <v>375187079</v>
      </c>
      <c r="H37" s="107">
        <f t="shared" si="7"/>
        <v>1101252673</v>
      </c>
      <c r="I37" s="56">
        <f t="shared" ref="I37:I39" si="8">+H18/F37</f>
        <v>2.8285156561212842E-2</v>
      </c>
      <c r="J37" s="56">
        <f t="shared" si="6"/>
        <v>0.22280016204929062</v>
      </c>
      <c r="K37" s="57">
        <f t="shared" si="6"/>
        <v>9.4554704431577805E-2</v>
      </c>
      <c r="L37" s="39"/>
      <c r="M37" s="58"/>
      <c r="N37" s="39"/>
      <c r="O37" s="87"/>
    </row>
    <row r="38" spans="2:15" x14ac:dyDescent="0.25">
      <c r="B38" s="24"/>
      <c r="C38" s="26"/>
      <c r="D38" s="26"/>
      <c r="E38" s="49">
        <v>2017</v>
      </c>
      <c r="F38" s="106">
        <v>849570091</v>
      </c>
      <c r="G38" s="106">
        <v>392809230</v>
      </c>
      <c r="H38" s="107">
        <f t="shared" si="7"/>
        <v>1242379321</v>
      </c>
      <c r="I38" s="56">
        <f t="shared" si="8"/>
        <v>2.1834133753656355E-2</v>
      </c>
      <c r="J38" s="56">
        <f t="shared" si="6"/>
        <v>0.19934324608411061</v>
      </c>
      <c r="K38" s="57">
        <f t="shared" si="6"/>
        <v>7.7958069941185051E-2</v>
      </c>
      <c r="L38" s="39"/>
      <c r="M38" s="58"/>
      <c r="N38" s="39"/>
      <c r="O38" s="87"/>
    </row>
    <row r="39" spans="2:15" x14ac:dyDescent="0.25">
      <c r="B39" s="24"/>
      <c r="C39" s="26"/>
      <c r="D39" s="26"/>
      <c r="E39" s="49" t="s">
        <v>60</v>
      </c>
      <c r="F39" s="106">
        <v>161551901</v>
      </c>
      <c r="G39" s="106">
        <v>77779703</v>
      </c>
      <c r="H39" s="107">
        <f t="shared" si="7"/>
        <v>239331604</v>
      </c>
      <c r="I39" s="56">
        <f t="shared" si="8"/>
        <v>3.837571060213027E-2</v>
      </c>
      <c r="J39" s="56">
        <f t="shared" si="6"/>
        <v>0.1656027794294869</v>
      </c>
      <c r="K39" s="57">
        <f t="shared" si="6"/>
        <v>7.9722876883405666E-2</v>
      </c>
      <c r="L39" s="60"/>
      <c r="M39" s="58"/>
      <c r="N39" s="58"/>
      <c r="O39" s="103"/>
    </row>
    <row r="40" spans="2:15" ht="15" customHeight="1" x14ac:dyDescent="0.25">
      <c r="B40" s="24"/>
      <c r="C40" s="26"/>
      <c r="D40" s="26"/>
      <c r="E40" s="50" t="s">
        <v>62</v>
      </c>
      <c r="F40" s="59"/>
      <c r="G40" s="59"/>
      <c r="H40" s="59"/>
      <c r="I40" s="59"/>
      <c r="J40" s="59"/>
      <c r="K40" s="59"/>
      <c r="L40" s="54"/>
      <c r="M40" s="54"/>
      <c r="N40" s="58"/>
      <c r="O40" s="103"/>
    </row>
    <row r="41" spans="2:15" x14ac:dyDescent="0.25">
      <c r="B41" s="29"/>
      <c r="C41" s="48"/>
      <c r="D41" s="48"/>
      <c r="E41" s="255" t="s">
        <v>20</v>
      </c>
      <c r="F41" s="255"/>
      <c r="G41" s="255"/>
      <c r="H41" s="255"/>
      <c r="I41" s="255"/>
      <c r="J41" s="255"/>
      <c r="K41" s="255"/>
      <c r="L41" s="48"/>
      <c r="M41" s="48"/>
      <c r="N41" s="48"/>
      <c r="O41" s="89"/>
    </row>
    <row r="42" spans="2:15" x14ac:dyDescent="0.25">
      <c r="B42" s="8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7"/>
    </row>
    <row r="43" spans="2:15" x14ac:dyDescent="0.25">
      <c r="B43" s="10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105"/>
    </row>
    <row r="44" spans="2:15" x14ac:dyDescent="0.25">
      <c r="B44" s="39"/>
      <c r="C44" s="46"/>
      <c r="D44" s="46"/>
      <c r="E44" s="46"/>
      <c r="F44" s="46"/>
      <c r="G44" s="46"/>
      <c r="H44" s="46"/>
      <c r="I44" s="46"/>
      <c r="J44" s="39"/>
      <c r="K44" s="46"/>
      <c r="L44" s="46"/>
      <c r="M44" s="46"/>
      <c r="N44" s="46"/>
      <c r="O44" s="46"/>
    </row>
    <row r="45" spans="2:15" x14ac:dyDescent="0.25">
      <c r="B45" s="39"/>
      <c r="C45" s="46"/>
      <c r="D45" s="46"/>
      <c r="E45" s="46"/>
      <c r="F45" s="46"/>
      <c r="G45" s="46"/>
      <c r="H45" s="46"/>
      <c r="I45" s="46"/>
      <c r="J45" s="39"/>
      <c r="K45" s="46"/>
      <c r="L45" s="46"/>
      <c r="M45" s="46"/>
      <c r="N45" s="46"/>
      <c r="O45" s="46"/>
    </row>
    <row r="46" spans="2:15" x14ac:dyDescent="0.25">
      <c r="B46" s="83" t="s">
        <v>10</v>
      </c>
      <c r="C46" s="108"/>
      <c r="D46" s="108"/>
      <c r="E46" s="108"/>
      <c r="F46" s="108"/>
      <c r="G46" s="108"/>
      <c r="H46" s="114"/>
      <c r="I46" s="114"/>
      <c r="J46" s="114"/>
      <c r="K46" s="114"/>
      <c r="L46" s="114"/>
      <c r="M46" s="114"/>
      <c r="N46" s="114"/>
      <c r="O46" s="109"/>
    </row>
    <row r="47" spans="2:15" x14ac:dyDescent="0.25">
      <c r="B47" s="29"/>
      <c r="C47" s="48"/>
      <c r="D47" s="48"/>
      <c r="E47" s="48"/>
      <c r="F47" s="48"/>
      <c r="G47" s="23"/>
      <c r="H47" s="26"/>
      <c r="I47" s="26"/>
      <c r="J47" s="26"/>
      <c r="K47" s="26"/>
      <c r="L47" s="48"/>
      <c r="M47" s="48"/>
      <c r="N47" s="48"/>
      <c r="O47" s="87"/>
    </row>
    <row r="48" spans="2:15" x14ac:dyDescent="0.25">
      <c r="B48" s="29"/>
      <c r="C48" s="258" t="s">
        <v>65</v>
      </c>
      <c r="D48" s="258"/>
      <c r="E48" s="258"/>
      <c r="F48" s="258"/>
      <c r="G48" s="258"/>
      <c r="H48" s="26"/>
      <c r="I48" s="258" t="s">
        <v>67</v>
      </c>
      <c r="J48" s="258"/>
      <c r="K48" s="258"/>
      <c r="L48" s="258"/>
      <c r="M48" s="258"/>
      <c r="N48" s="258"/>
      <c r="O48" s="87"/>
    </row>
    <row r="49" spans="2:15" x14ac:dyDescent="0.25">
      <c r="B49" s="29"/>
      <c r="C49" s="258" t="s">
        <v>11</v>
      </c>
      <c r="D49" s="258"/>
      <c r="E49" s="258"/>
      <c r="F49" s="258"/>
      <c r="G49" s="258"/>
      <c r="H49" s="26"/>
      <c r="I49" s="258" t="s">
        <v>23</v>
      </c>
      <c r="J49" s="258"/>
      <c r="K49" s="258"/>
      <c r="L49" s="258"/>
      <c r="M49" s="258"/>
      <c r="N49" s="258"/>
      <c r="O49" s="87"/>
    </row>
    <row r="50" spans="2:15" x14ac:dyDescent="0.25">
      <c r="B50" s="29"/>
      <c r="C50" s="95" t="s">
        <v>7</v>
      </c>
      <c r="D50" s="95" t="s">
        <v>17</v>
      </c>
      <c r="E50" s="95" t="s">
        <v>18</v>
      </c>
      <c r="F50" s="95" t="s">
        <v>8</v>
      </c>
      <c r="G50" s="95" t="s">
        <v>21</v>
      </c>
      <c r="H50" s="23"/>
      <c r="I50" s="146" t="s">
        <v>26</v>
      </c>
      <c r="J50" s="147"/>
      <c r="K50" s="147">
        <v>2016</v>
      </c>
      <c r="L50" s="148" t="s">
        <v>25</v>
      </c>
      <c r="M50" s="148">
        <v>2017</v>
      </c>
      <c r="N50" s="148" t="s">
        <v>25</v>
      </c>
      <c r="O50" s="87"/>
    </row>
    <row r="51" spans="2:15" x14ac:dyDescent="0.25">
      <c r="B51" s="29"/>
      <c r="C51" s="27">
        <v>2010</v>
      </c>
      <c r="D51" s="143">
        <v>63113577.390000001</v>
      </c>
      <c r="E51" s="143">
        <v>129911118.18000001</v>
      </c>
      <c r="F51" s="143">
        <f>+E51+D51</f>
        <v>193024695.56999999</v>
      </c>
      <c r="G51" s="144">
        <v>0.40043396214550153</v>
      </c>
      <c r="H51" s="23"/>
      <c r="I51" s="112" t="s">
        <v>28</v>
      </c>
      <c r="J51" s="66"/>
      <c r="K51" s="149">
        <f>+K73+K100</f>
        <v>33072030.619999997</v>
      </c>
      <c r="L51" s="150">
        <f>+K51/K53</f>
        <v>0.32419768133372279</v>
      </c>
      <c r="M51" s="149">
        <f>+M73+M100</f>
        <v>24773957.140000001</v>
      </c>
      <c r="N51" s="150">
        <f>+M51/M53</f>
        <v>0.24826359278541743</v>
      </c>
      <c r="O51" s="87"/>
    </row>
    <row r="52" spans="2:15" x14ac:dyDescent="0.25">
      <c r="B52" s="29"/>
      <c r="C52" s="27">
        <v>2011</v>
      </c>
      <c r="D52" s="143">
        <v>69420357.5</v>
      </c>
      <c r="E52" s="143">
        <v>148722741.62</v>
      </c>
      <c r="F52" s="143">
        <f t="shared" ref="F52:F58" si="9">+E52+D52</f>
        <v>218143099.12</v>
      </c>
      <c r="G52" s="144">
        <f>+F52/F51-1</f>
        <v>0.13013051763053229</v>
      </c>
      <c r="H52" s="23"/>
      <c r="I52" s="112" t="s">
        <v>6</v>
      </c>
      <c r="J52" s="66"/>
      <c r="K52" s="149">
        <f>+K74+K101</f>
        <v>68939897.670000002</v>
      </c>
      <c r="L52" s="150">
        <f>+K52/K53</f>
        <v>0.67580231866627727</v>
      </c>
      <c r="M52" s="149">
        <f>+M74+M101</f>
        <v>75014968.260000005</v>
      </c>
      <c r="N52" s="150">
        <f>+M52/M53</f>
        <v>0.75173640721458257</v>
      </c>
      <c r="O52" s="87"/>
    </row>
    <row r="53" spans="2:15" x14ac:dyDescent="0.25">
      <c r="B53" s="29"/>
      <c r="C53" s="27">
        <v>2012</v>
      </c>
      <c r="D53" s="143">
        <v>77371808.780000001</v>
      </c>
      <c r="E53" s="143">
        <v>163024109.66</v>
      </c>
      <c r="F53" s="143">
        <f t="shared" si="9"/>
        <v>240395918.44</v>
      </c>
      <c r="G53" s="144">
        <f t="shared" ref="G53:G58" si="10">+F53/F52-1</f>
        <v>0.10201019152001112</v>
      </c>
      <c r="H53" s="23"/>
      <c r="I53" s="138" t="s">
        <v>8</v>
      </c>
      <c r="J53" s="77"/>
      <c r="K53" s="151">
        <f>+K75+K102</f>
        <v>102011928.28999999</v>
      </c>
      <c r="L53" s="152">
        <f>+L52+L51</f>
        <v>1</v>
      </c>
      <c r="M53" s="151">
        <f>+M75+M102</f>
        <v>99788925.400000006</v>
      </c>
      <c r="N53" s="152">
        <f>+N52+N51</f>
        <v>1</v>
      </c>
      <c r="O53" s="87"/>
    </row>
    <row r="54" spans="2:15" x14ac:dyDescent="0.25">
      <c r="B54" s="29"/>
      <c r="C54" s="27">
        <v>2013</v>
      </c>
      <c r="D54" s="143">
        <v>69615393.590000004</v>
      </c>
      <c r="E54" s="143">
        <v>170886315.19999999</v>
      </c>
      <c r="F54" s="143">
        <f t="shared" si="9"/>
        <v>240501708.78999999</v>
      </c>
      <c r="G54" s="145">
        <f t="shared" si="10"/>
        <v>4.4006716372924082E-4</v>
      </c>
      <c r="H54" s="26"/>
      <c r="I54" s="38"/>
      <c r="J54" s="38"/>
      <c r="K54" s="38"/>
      <c r="L54" s="38"/>
      <c r="M54" s="38"/>
      <c r="N54" s="38"/>
      <c r="O54" s="87"/>
    </row>
    <row r="55" spans="2:15" x14ac:dyDescent="0.25">
      <c r="B55" s="29"/>
      <c r="C55" s="27">
        <v>2014</v>
      </c>
      <c r="D55" s="143">
        <v>75819226.260000005</v>
      </c>
      <c r="E55" s="143">
        <v>167254402.94</v>
      </c>
      <c r="F55" s="143">
        <f t="shared" si="9"/>
        <v>243073629.19999999</v>
      </c>
      <c r="G55" s="145">
        <f t="shared" si="10"/>
        <v>1.0693979776442042E-2</v>
      </c>
      <c r="H55" s="26"/>
      <c r="I55" s="38"/>
      <c r="J55" s="117"/>
      <c r="K55" s="117"/>
      <c r="L55" s="38"/>
      <c r="M55" s="38"/>
      <c r="N55" s="38"/>
      <c r="O55" s="87"/>
    </row>
    <row r="56" spans="2:15" ht="15" customHeight="1" x14ac:dyDescent="0.25">
      <c r="B56" s="24"/>
      <c r="C56" s="27">
        <v>2015</v>
      </c>
      <c r="D56" s="143">
        <v>37725002.560000002</v>
      </c>
      <c r="E56" s="143">
        <v>102792461.34999999</v>
      </c>
      <c r="F56" s="143">
        <f t="shared" si="9"/>
        <v>140517463.91</v>
      </c>
      <c r="G56" s="144">
        <f t="shared" si="10"/>
        <v>-0.42191399218225023</v>
      </c>
      <c r="H56" s="23"/>
      <c r="I56" s="153" t="s">
        <v>34</v>
      </c>
      <c r="J56" s="80"/>
      <c r="K56" s="79">
        <v>2016</v>
      </c>
      <c r="L56" s="47" t="s">
        <v>25</v>
      </c>
      <c r="M56" s="47">
        <v>2017</v>
      </c>
      <c r="N56" s="47" t="s">
        <v>25</v>
      </c>
      <c r="O56" s="42"/>
    </row>
    <row r="57" spans="2:15" x14ac:dyDescent="0.25">
      <c r="B57" s="24"/>
      <c r="C57" s="27">
        <v>2016</v>
      </c>
      <c r="D57" s="143">
        <f>+E92</f>
        <v>20328826.689999998</v>
      </c>
      <c r="E57" s="143">
        <f>+E119</f>
        <v>81683101.599999994</v>
      </c>
      <c r="F57" s="143">
        <f t="shared" si="9"/>
        <v>102011928.28999999</v>
      </c>
      <c r="G57" s="144">
        <f t="shared" si="10"/>
        <v>-0.27402669069420726</v>
      </c>
      <c r="H57" s="23"/>
      <c r="I57" s="139" t="s">
        <v>36</v>
      </c>
      <c r="J57" s="140"/>
      <c r="K57" s="149">
        <f>+K79+K106</f>
        <v>0</v>
      </c>
      <c r="L57" s="150">
        <f>+K57/K$63</f>
        <v>0</v>
      </c>
      <c r="M57" s="149">
        <f>+M79+M106</f>
        <v>0</v>
      </c>
      <c r="N57" s="150">
        <f t="shared" ref="N57:N63" si="11">+M57/M$63</f>
        <v>0</v>
      </c>
      <c r="O57" s="42"/>
    </row>
    <row r="58" spans="2:15" x14ac:dyDescent="0.25">
      <c r="B58" s="116"/>
      <c r="C58" s="27">
        <v>2017</v>
      </c>
      <c r="D58" s="143">
        <f>+G92</f>
        <v>19816175.289999999</v>
      </c>
      <c r="E58" s="143">
        <f>+G119</f>
        <v>79972750.109999999</v>
      </c>
      <c r="F58" s="143">
        <f t="shared" si="9"/>
        <v>99788925.400000006</v>
      </c>
      <c r="G58" s="144">
        <f t="shared" si="10"/>
        <v>-2.1791597583376898E-2</v>
      </c>
      <c r="H58" s="19"/>
      <c r="I58" s="141" t="s">
        <v>38</v>
      </c>
      <c r="J58" s="142"/>
      <c r="K58" s="149">
        <f>+K80+K107</f>
        <v>0</v>
      </c>
      <c r="L58" s="150">
        <f t="shared" ref="L58:L63" si="12">+K58/K$63</f>
        <v>0</v>
      </c>
      <c r="M58" s="149">
        <f>+M80+M107</f>
        <v>0</v>
      </c>
      <c r="N58" s="150">
        <f t="shared" si="11"/>
        <v>0</v>
      </c>
      <c r="O58" s="42"/>
    </row>
    <row r="59" spans="2:15" x14ac:dyDescent="0.25">
      <c r="B59" s="116"/>
      <c r="C59" s="255" t="s">
        <v>22</v>
      </c>
      <c r="D59" s="255"/>
      <c r="E59" s="255"/>
      <c r="F59" s="255"/>
      <c r="G59" s="255"/>
      <c r="H59" s="19"/>
      <c r="I59" s="139" t="s">
        <v>40</v>
      </c>
      <c r="J59" s="140"/>
      <c r="K59" s="149">
        <f>+K81+K108</f>
        <v>0</v>
      </c>
      <c r="L59" s="150">
        <f t="shared" si="12"/>
        <v>0</v>
      </c>
      <c r="M59" s="149">
        <f>+M81+M108</f>
        <v>0</v>
      </c>
      <c r="N59" s="150">
        <f t="shared" si="11"/>
        <v>0</v>
      </c>
      <c r="O59" s="42"/>
    </row>
    <row r="60" spans="2:15" x14ac:dyDescent="0.25">
      <c r="B60" s="116"/>
      <c r="C60" s="53"/>
      <c r="D60" s="53"/>
      <c r="E60" s="53"/>
      <c r="F60" s="53"/>
      <c r="G60" s="53"/>
      <c r="H60" s="19"/>
      <c r="I60" s="112" t="s">
        <v>42</v>
      </c>
      <c r="J60" s="66"/>
      <c r="K60" s="149">
        <f>+K82+K109</f>
        <v>0</v>
      </c>
      <c r="L60" s="150">
        <f t="shared" si="12"/>
        <v>0</v>
      </c>
      <c r="M60" s="149">
        <f>+M82+M109</f>
        <v>0</v>
      </c>
      <c r="N60" s="150">
        <f>+M60/M$63</f>
        <v>0</v>
      </c>
      <c r="O60" s="42"/>
    </row>
    <row r="61" spans="2:15" x14ac:dyDescent="0.25">
      <c r="B61" s="116"/>
      <c r="C61" s="53"/>
      <c r="D61" s="53"/>
      <c r="E61" s="53"/>
      <c r="F61" s="53"/>
      <c r="G61" s="53"/>
      <c r="H61" s="19"/>
      <c r="I61" s="112" t="s">
        <v>46</v>
      </c>
      <c r="J61" s="66"/>
      <c r="K61" s="149">
        <f>+K84+K111</f>
        <v>33072030.619999997</v>
      </c>
      <c r="L61" s="150">
        <f t="shared" si="12"/>
        <v>1</v>
      </c>
      <c r="M61" s="149">
        <f>+M84+M111</f>
        <v>24773957.140000001</v>
      </c>
      <c r="N61" s="150">
        <f t="shared" si="11"/>
        <v>1</v>
      </c>
      <c r="O61" s="42"/>
    </row>
    <row r="62" spans="2:15" x14ac:dyDescent="0.25">
      <c r="B62" s="116"/>
      <c r="C62" s="53"/>
      <c r="D62" s="53"/>
      <c r="E62" s="53"/>
      <c r="F62" s="53"/>
      <c r="G62" s="53"/>
      <c r="H62" s="19"/>
      <c r="I62" s="112" t="s">
        <v>44</v>
      </c>
      <c r="J62" s="66"/>
      <c r="K62" s="106">
        <f>+K83+K110</f>
        <v>0</v>
      </c>
      <c r="L62" s="75">
        <f t="shared" si="12"/>
        <v>0</v>
      </c>
      <c r="M62" s="106">
        <f>+M83+M110</f>
        <v>0</v>
      </c>
      <c r="N62" s="75">
        <f t="shared" si="11"/>
        <v>0</v>
      </c>
      <c r="O62" s="42"/>
    </row>
    <row r="63" spans="2:15" x14ac:dyDescent="0.25">
      <c r="B63" s="116"/>
      <c r="C63" s="53"/>
      <c r="D63" s="53"/>
      <c r="E63" s="53"/>
      <c r="F63" s="53"/>
      <c r="G63" s="53"/>
      <c r="H63" s="19"/>
      <c r="I63" s="138" t="s">
        <v>8</v>
      </c>
      <c r="J63" s="77"/>
      <c r="K63" s="151">
        <f>SUM(K57:K62)</f>
        <v>33072030.619999997</v>
      </c>
      <c r="L63" s="152">
        <f t="shared" si="12"/>
        <v>1</v>
      </c>
      <c r="M63" s="151">
        <f>SUM(M57:M62)</f>
        <v>24773957.140000001</v>
      </c>
      <c r="N63" s="152">
        <f t="shared" si="11"/>
        <v>1</v>
      </c>
      <c r="O63" s="42"/>
    </row>
    <row r="64" spans="2:15" x14ac:dyDescent="0.25">
      <c r="B64" s="116"/>
      <c r="C64" s="53"/>
      <c r="D64" s="53"/>
      <c r="E64" s="53"/>
      <c r="F64" s="53"/>
      <c r="G64" s="53"/>
      <c r="H64" s="10"/>
      <c r="I64" s="255" t="s">
        <v>68</v>
      </c>
      <c r="J64" s="255"/>
      <c r="K64" s="255"/>
      <c r="L64" s="255"/>
      <c r="M64" s="255"/>
      <c r="N64" s="255"/>
      <c r="O64" s="42"/>
    </row>
    <row r="65" spans="2:15" x14ac:dyDescent="0.25">
      <c r="B65" s="116"/>
      <c r="C65" s="53"/>
      <c r="D65" s="53"/>
      <c r="E65" s="53"/>
      <c r="F65" s="53"/>
      <c r="G65" s="53"/>
      <c r="H65" s="19"/>
      <c r="I65" s="19"/>
      <c r="J65" s="19"/>
      <c r="K65" s="19"/>
      <c r="L65" s="38"/>
      <c r="M65" s="38"/>
      <c r="N65" s="38"/>
      <c r="O65" s="42"/>
    </row>
    <row r="66" spans="2:15" x14ac:dyDescent="0.25">
      <c r="B66" s="118"/>
      <c r="C66" s="119"/>
      <c r="D66" s="119"/>
      <c r="E66" s="119"/>
      <c r="F66" s="119"/>
      <c r="G66" s="119"/>
      <c r="H66" s="120"/>
      <c r="I66" s="120"/>
      <c r="J66" s="120"/>
      <c r="K66" s="120"/>
      <c r="L66" s="44"/>
      <c r="M66" s="44"/>
      <c r="N66" s="44"/>
      <c r="O66" s="45"/>
    </row>
    <row r="67" spans="2:15" x14ac:dyDescent="0.25">
      <c r="B67" s="117"/>
      <c r="C67" s="117"/>
      <c r="D67" s="117"/>
      <c r="E67" s="117"/>
      <c r="F67" s="117"/>
      <c r="G67" s="117"/>
      <c r="H67" s="121"/>
      <c r="I67" s="121"/>
      <c r="J67" s="121"/>
      <c r="K67" s="121"/>
      <c r="L67" s="38"/>
      <c r="M67" s="38"/>
      <c r="N67" s="38"/>
      <c r="O67" s="38"/>
    </row>
    <row r="68" spans="2:15" x14ac:dyDescent="0.25">
      <c r="B68" s="117"/>
      <c r="C68" s="117"/>
      <c r="D68" s="117"/>
      <c r="E68" s="117"/>
      <c r="F68" s="117"/>
      <c r="G68" s="117"/>
      <c r="H68" s="121"/>
      <c r="I68" s="121"/>
      <c r="J68" s="121"/>
      <c r="K68" s="121"/>
      <c r="L68" s="38"/>
      <c r="M68" s="38"/>
      <c r="N68" s="38"/>
      <c r="O68" s="38"/>
    </row>
    <row r="69" spans="2:15" x14ac:dyDescent="0.25">
      <c r="B69" s="158" t="s">
        <v>71</v>
      </c>
      <c r="C69" s="159"/>
      <c r="D69" s="159"/>
      <c r="E69" s="159"/>
      <c r="F69" s="159"/>
      <c r="G69" s="159"/>
      <c r="H69" s="115"/>
      <c r="I69" s="115"/>
      <c r="J69" s="115"/>
      <c r="K69" s="115"/>
      <c r="L69" s="122"/>
      <c r="M69" s="122"/>
      <c r="N69" s="122"/>
      <c r="O69" s="123"/>
    </row>
    <row r="70" spans="2:15" x14ac:dyDescent="0.25">
      <c r="B70" s="155" t="s">
        <v>70</v>
      </c>
      <c r="C70" s="156"/>
      <c r="D70" s="156"/>
      <c r="E70" s="157"/>
      <c r="F70" s="157"/>
      <c r="G70" s="157"/>
      <c r="H70" s="121"/>
      <c r="I70" s="121"/>
      <c r="J70" s="121"/>
      <c r="K70" s="121"/>
      <c r="L70" s="38"/>
      <c r="M70" s="38"/>
      <c r="N70" s="38"/>
      <c r="O70" s="42"/>
    </row>
    <row r="71" spans="2:15" x14ac:dyDescent="0.25">
      <c r="B71" s="29" t="s">
        <v>23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2"/>
    </row>
    <row r="72" spans="2:15" x14ac:dyDescent="0.25">
      <c r="B72" s="110" t="s">
        <v>24</v>
      </c>
      <c r="C72" s="63"/>
      <c r="D72" s="64"/>
      <c r="E72" s="47">
        <v>2016</v>
      </c>
      <c r="F72" s="47" t="s">
        <v>25</v>
      </c>
      <c r="G72" s="47">
        <v>2017</v>
      </c>
      <c r="H72" s="47" t="s">
        <v>25</v>
      </c>
      <c r="I72" s="38"/>
      <c r="J72" s="47" t="s">
        <v>26</v>
      </c>
      <c r="K72" s="47">
        <v>2016</v>
      </c>
      <c r="L72" s="47" t="s">
        <v>25</v>
      </c>
      <c r="M72" s="47">
        <v>2017</v>
      </c>
      <c r="N72" s="47" t="s">
        <v>25</v>
      </c>
      <c r="O72" s="42"/>
    </row>
    <row r="73" spans="2:15" x14ac:dyDescent="0.25">
      <c r="B73" s="111" t="s">
        <v>27</v>
      </c>
      <c r="C73" s="65"/>
      <c r="D73" s="66"/>
      <c r="E73" s="160"/>
      <c r="F73" s="67" t="str">
        <f>+IF(E73="","",+E73/E$92)</f>
        <v/>
      </c>
      <c r="G73" s="160"/>
      <c r="H73" s="67" t="str">
        <f t="shared" ref="H73:H92" si="13">+IF(G73="","",+G73/G$92)</f>
        <v/>
      </c>
      <c r="I73" s="38"/>
      <c r="J73" s="68" t="s">
        <v>28</v>
      </c>
      <c r="K73" s="69">
        <f>+SUM(E73:E81)</f>
        <v>10497647.789999999</v>
      </c>
      <c r="L73" s="62">
        <f>+K73/K75</f>
        <v>0.51639221240269229</v>
      </c>
      <c r="M73" s="69">
        <f>+SUM(G73:G81)</f>
        <v>9010672.8399999999</v>
      </c>
      <c r="N73" s="62">
        <f>+M73/M75</f>
        <v>0.45471301641882078</v>
      </c>
      <c r="O73" s="42"/>
    </row>
    <row r="74" spans="2:15" x14ac:dyDescent="0.25">
      <c r="B74" s="111" t="s">
        <v>29</v>
      </c>
      <c r="C74" s="65"/>
      <c r="D74" s="66"/>
      <c r="E74" s="160"/>
      <c r="F74" s="67" t="str">
        <f t="shared" ref="F74:F92" si="14">+IF(E74="","",+E74/E$92)</f>
        <v/>
      </c>
      <c r="G74" s="160"/>
      <c r="H74" s="67" t="str">
        <f t="shared" si="13"/>
        <v/>
      </c>
      <c r="I74" s="38"/>
      <c r="J74" s="61" t="s">
        <v>6</v>
      </c>
      <c r="K74" s="69">
        <f>+SUM(E82:E91)</f>
        <v>9831178.9000000004</v>
      </c>
      <c r="L74" s="62">
        <f>+K74/K75</f>
        <v>0.48360778759730777</v>
      </c>
      <c r="M74" s="69">
        <f>+SUM(G82:G91)</f>
        <v>10805502.449999999</v>
      </c>
      <c r="N74" s="62">
        <f>+M74/M75</f>
        <v>0.54528698358117922</v>
      </c>
      <c r="O74" s="42"/>
    </row>
    <row r="75" spans="2:15" x14ac:dyDescent="0.25">
      <c r="B75" s="111" t="s">
        <v>30</v>
      </c>
      <c r="C75" s="65"/>
      <c r="D75" s="66"/>
      <c r="E75" s="160"/>
      <c r="F75" s="67" t="str">
        <f t="shared" si="14"/>
        <v/>
      </c>
      <c r="G75" s="160"/>
      <c r="H75" s="67" t="str">
        <f t="shared" si="13"/>
        <v/>
      </c>
      <c r="I75" s="38"/>
      <c r="J75" s="70" t="s">
        <v>8</v>
      </c>
      <c r="K75" s="71">
        <f>SUM(K73:K74)</f>
        <v>20328826.689999998</v>
      </c>
      <c r="L75" s="72">
        <f>+L74+L73</f>
        <v>1</v>
      </c>
      <c r="M75" s="71">
        <f>SUM(M73:M74)</f>
        <v>19816175.289999999</v>
      </c>
      <c r="N75" s="72">
        <f>+N74+N73</f>
        <v>1</v>
      </c>
      <c r="O75" s="42"/>
    </row>
    <row r="76" spans="2:15" x14ac:dyDescent="0.25">
      <c r="B76" s="111" t="s">
        <v>31</v>
      </c>
      <c r="C76" s="65"/>
      <c r="D76" s="66"/>
      <c r="E76" s="160"/>
      <c r="F76" s="67" t="str">
        <f t="shared" si="14"/>
        <v/>
      </c>
      <c r="G76" s="160"/>
      <c r="H76" s="67" t="str">
        <f t="shared" si="13"/>
        <v/>
      </c>
      <c r="I76" s="38"/>
      <c r="J76" s="38"/>
      <c r="K76" s="38"/>
      <c r="L76" s="38"/>
      <c r="M76" s="38"/>
      <c r="N76" s="38"/>
      <c r="O76" s="42"/>
    </row>
    <row r="77" spans="2:15" x14ac:dyDescent="0.25">
      <c r="B77" s="111" t="s">
        <v>32</v>
      </c>
      <c r="C77" s="65"/>
      <c r="D77" s="66"/>
      <c r="E77" s="160"/>
      <c r="F77" s="67" t="str">
        <f t="shared" si="14"/>
        <v/>
      </c>
      <c r="G77" s="160"/>
      <c r="H77" s="67" t="str">
        <f t="shared" si="13"/>
        <v/>
      </c>
      <c r="I77" s="38"/>
      <c r="J77" s="38"/>
      <c r="K77" s="117"/>
      <c r="L77" s="117"/>
      <c r="M77" s="38"/>
      <c r="N77" s="38"/>
      <c r="O77" s="42"/>
    </row>
    <row r="78" spans="2:15" x14ac:dyDescent="0.25">
      <c r="B78" s="111" t="s">
        <v>33</v>
      </c>
      <c r="C78" s="65"/>
      <c r="D78" s="66"/>
      <c r="E78" s="160"/>
      <c r="F78" s="67" t="str">
        <f t="shared" si="14"/>
        <v/>
      </c>
      <c r="G78" s="160"/>
      <c r="H78" s="67" t="str">
        <f t="shared" si="13"/>
        <v/>
      </c>
      <c r="I78" s="38"/>
      <c r="J78" s="73" t="s">
        <v>34</v>
      </c>
      <c r="K78" s="47">
        <v>2016</v>
      </c>
      <c r="L78" s="47" t="s">
        <v>25</v>
      </c>
      <c r="M78" s="47">
        <v>2017</v>
      </c>
      <c r="N78" s="47" t="s">
        <v>25</v>
      </c>
      <c r="O78" s="42"/>
    </row>
    <row r="79" spans="2:15" x14ac:dyDescent="0.25">
      <c r="B79" s="112" t="s">
        <v>35</v>
      </c>
      <c r="C79" s="65"/>
      <c r="D79" s="66"/>
      <c r="E79" s="160"/>
      <c r="F79" s="67" t="str">
        <f t="shared" si="14"/>
        <v/>
      </c>
      <c r="G79" s="160"/>
      <c r="H79" s="67" t="str">
        <f t="shared" si="13"/>
        <v/>
      </c>
      <c r="I79" s="38"/>
      <c r="J79" s="74" t="s">
        <v>36</v>
      </c>
      <c r="K79" s="69">
        <f>+E73+E74</f>
        <v>0</v>
      </c>
      <c r="L79" s="62">
        <f>+K79/K$85</f>
        <v>0</v>
      </c>
      <c r="M79" s="69">
        <f>+G73+G74</f>
        <v>0</v>
      </c>
      <c r="N79" s="62">
        <f t="shared" ref="N79:N85" si="15">+M79/M$85</f>
        <v>0</v>
      </c>
      <c r="O79" s="42"/>
    </row>
    <row r="80" spans="2:15" x14ac:dyDescent="0.25">
      <c r="B80" s="111" t="s">
        <v>37</v>
      </c>
      <c r="C80" s="65"/>
      <c r="D80" s="66"/>
      <c r="E80" s="160">
        <v>8660044.7699999996</v>
      </c>
      <c r="F80" s="67">
        <f t="shared" si="14"/>
        <v>0.42599825863339091</v>
      </c>
      <c r="G80" s="160">
        <v>8883164.0500000007</v>
      </c>
      <c r="H80" s="67">
        <f t="shared" si="13"/>
        <v>0.44827843516719323</v>
      </c>
      <c r="I80" s="38"/>
      <c r="J80" s="74" t="s">
        <v>38</v>
      </c>
      <c r="K80" s="69">
        <f>+E75</f>
        <v>0</v>
      </c>
      <c r="L80" s="62">
        <f t="shared" ref="L80:L85" si="16">+K80/K$85</f>
        <v>0</v>
      </c>
      <c r="M80" s="69">
        <f>+G75</f>
        <v>0</v>
      </c>
      <c r="N80" s="62">
        <f t="shared" si="15"/>
        <v>0</v>
      </c>
      <c r="O80" s="42"/>
    </row>
    <row r="81" spans="2:15" x14ac:dyDescent="0.25">
      <c r="B81" s="111" t="s">
        <v>39</v>
      </c>
      <c r="C81" s="65"/>
      <c r="D81" s="66"/>
      <c r="E81" s="160">
        <v>1837603.02</v>
      </c>
      <c r="F81" s="67">
        <f t="shared" si="14"/>
        <v>9.0393953769301386E-2</v>
      </c>
      <c r="G81" s="160">
        <v>127508.79</v>
      </c>
      <c r="H81" s="67">
        <f t="shared" si="13"/>
        <v>6.4345812516275937E-3</v>
      </c>
      <c r="I81" s="38"/>
      <c r="J81" s="74" t="s">
        <v>40</v>
      </c>
      <c r="K81" s="69">
        <f>+E76</f>
        <v>0</v>
      </c>
      <c r="L81" s="62">
        <f t="shared" si="16"/>
        <v>0</v>
      </c>
      <c r="M81" s="69">
        <f>+G76</f>
        <v>0</v>
      </c>
      <c r="N81" s="62">
        <f t="shared" si="15"/>
        <v>0</v>
      </c>
      <c r="O81" s="42"/>
    </row>
    <row r="82" spans="2:15" x14ac:dyDescent="0.25">
      <c r="B82" s="111" t="s">
        <v>41</v>
      </c>
      <c r="C82" s="65"/>
      <c r="D82" s="66"/>
      <c r="E82" s="160"/>
      <c r="F82" s="67" t="str">
        <f t="shared" si="14"/>
        <v/>
      </c>
      <c r="G82" s="160"/>
      <c r="H82" s="67" t="str">
        <f t="shared" si="13"/>
        <v/>
      </c>
      <c r="I82" s="38"/>
      <c r="J82" s="74" t="s">
        <v>42</v>
      </c>
      <c r="K82" s="69">
        <f>+E77+E78</f>
        <v>0</v>
      </c>
      <c r="L82" s="62">
        <f t="shared" si="16"/>
        <v>0</v>
      </c>
      <c r="M82" s="69">
        <f>+G77+G78</f>
        <v>0</v>
      </c>
      <c r="N82" s="62">
        <f t="shared" si="15"/>
        <v>0</v>
      </c>
      <c r="O82" s="42"/>
    </row>
    <row r="83" spans="2:15" x14ac:dyDescent="0.25">
      <c r="B83" s="111" t="s">
        <v>43</v>
      </c>
      <c r="C83" s="65"/>
      <c r="D83" s="66"/>
      <c r="E83" s="160">
        <v>5534581.9000000004</v>
      </c>
      <c r="F83" s="67">
        <f t="shared" si="14"/>
        <v>0.27225289409951681</v>
      </c>
      <c r="G83" s="160">
        <v>6536994.4500000002</v>
      </c>
      <c r="H83" s="67">
        <f t="shared" si="13"/>
        <v>0.32988174328972647</v>
      </c>
      <c r="I83" s="38"/>
      <c r="J83" s="75" t="s">
        <v>44</v>
      </c>
      <c r="K83" s="69">
        <f>+E79</f>
        <v>0</v>
      </c>
      <c r="L83" s="62">
        <f t="shared" si="16"/>
        <v>0</v>
      </c>
      <c r="M83" s="69">
        <f>+G79</f>
        <v>0</v>
      </c>
      <c r="N83" s="62">
        <f t="shared" si="15"/>
        <v>0</v>
      </c>
      <c r="O83" s="42"/>
    </row>
    <row r="84" spans="2:15" x14ac:dyDescent="0.25">
      <c r="B84" s="112" t="s">
        <v>45</v>
      </c>
      <c r="C84" s="65"/>
      <c r="D84" s="66"/>
      <c r="E84" s="160"/>
      <c r="F84" s="67" t="str">
        <f t="shared" si="14"/>
        <v/>
      </c>
      <c r="G84" s="160"/>
      <c r="H84" s="67" t="str">
        <f t="shared" si="13"/>
        <v/>
      </c>
      <c r="I84" s="38"/>
      <c r="J84" s="74" t="s">
        <v>46</v>
      </c>
      <c r="K84" s="69">
        <f>+E80+E81</f>
        <v>10497647.789999999</v>
      </c>
      <c r="L84" s="62">
        <f t="shared" si="16"/>
        <v>1</v>
      </c>
      <c r="M84" s="69">
        <f>+G80+G81</f>
        <v>9010672.8399999999</v>
      </c>
      <c r="N84" s="62">
        <f t="shared" si="15"/>
        <v>1</v>
      </c>
      <c r="O84" s="42"/>
    </row>
    <row r="85" spans="2:15" x14ac:dyDescent="0.25">
      <c r="B85" s="112" t="s">
        <v>47</v>
      </c>
      <c r="C85" s="65"/>
      <c r="D85" s="66"/>
      <c r="E85" s="160"/>
      <c r="F85" s="67" t="str">
        <f t="shared" si="14"/>
        <v/>
      </c>
      <c r="G85" s="160"/>
      <c r="H85" s="67" t="str">
        <f t="shared" si="13"/>
        <v/>
      </c>
      <c r="I85" s="38"/>
      <c r="J85" s="70" t="s">
        <v>8</v>
      </c>
      <c r="K85" s="71">
        <f>SUM(K79:K84)</f>
        <v>10497647.789999999</v>
      </c>
      <c r="L85" s="72">
        <f t="shared" si="16"/>
        <v>1</v>
      </c>
      <c r="M85" s="71">
        <f>SUM(M79:M84)</f>
        <v>9010672.8399999999</v>
      </c>
      <c r="N85" s="72">
        <f t="shared" si="15"/>
        <v>1</v>
      </c>
      <c r="O85" s="42"/>
    </row>
    <row r="86" spans="2:15" x14ac:dyDescent="0.25">
      <c r="B86" s="111" t="s">
        <v>48</v>
      </c>
      <c r="C86" s="65"/>
      <c r="D86" s="66"/>
      <c r="E86" s="160"/>
      <c r="F86" s="67" t="str">
        <f t="shared" si="14"/>
        <v/>
      </c>
      <c r="G86" s="160"/>
      <c r="H86" s="67" t="str">
        <f t="shared" si="13"/>
        <v/>
      </c>
      <c r="I86" s="38"/>
      <c r="J86" s="38"/>
      <c r="K86" s="38"/>
      <c r="L86" s="38"/>
      <c r="M86" s="38"/>
      <c r="N86" s="38"/>
      <c r="O86" s="42"/>
    </row>
    <row r="87" spans="2:15" x14ac:dyDescent="0.25">
      <c r="B87" s="111" t="s">
        <v>49</v>
      </c>
      <c r="C87" s="65"/>
      <c r="D87" s="66"/>
      <c r="E87" s="160">
        <v>246597</v>
      </c>
      <c r="F87" s="67">
        <f t="shared" si="14"/>
        <v>1.2130409873645297E-2</v>
      </c>
      <c r="G87" s="160"/>
      <c r="H87" s="67" t="str">
        <f t="shared" si="13"/>
        <v/>
      </c>
      <c r="I87" s="38"/>
      <c r="J87" s="38"/>
      <c r="K87" s="38"/>
      <c r="L87" s="38"/>
      <c r="M87" s="38"/>
      <c r="N87" s="38"/>
      <c r="O87" s="42"/>
    </row>
    <row r="88" spans="2:15" x14ac:dyDescent="0.25">
      <c r="B88" s="111" t="s">
        <v>50</v>
      </c>
      <c r="C88" s="65"/>
      <c r="D88" s="66"/>
      <c r="E88" s="160">
        <v>4050000</v>
      </c>
      <c r="F88" s="67">
        <f t="shared" si="14"/>
        <v>0.19922448362414566</v>
      </c>
      <c r="G88" s="160">
        <v>4268508</v>
      </c>
      <c r="H88" s="67">
        <f t="shared" si="13"/>
        <v>0.21540524029145283</v>
      </c>
      <c r="I88" s="38"/>
      <c r="J88" s="38"/>
      <c r="K88" s="38"/>
      <c r="L88" s="38"/>
      <c r="M88" s="38"/>
      <c r="N88" s="38"/>
      <c r="O88" s="42"/>
    </row>
    <row r="89" spans="2:15" x14ac:dyDescent="0.25">
      <c r="B89" s="111" t="s">
        <v>51</v>
      </c>
      <c r="C89" s="65"/>
      <c r="D89" s="66"/>
      <c r="E89" s="160"/>
      <c r="F89" s="67" t="str">
        <f t="shared" si="14"/>
        <v/>
      </c>
      <c r="G89" s="160"/>
      <c r="H89" s="67" t="str">
        <f t="shared" si="13"/>
        <v/>
      </c>
      <c r="I89" s="38"/>
      <c r="J89" s="38"/>
      <c r="K89" s="38"/>
      <c r="L89" s="38"/>
      <c r="M89" s="38"/>
      <c r="N89" s="38"/>
      <c r="O89" s="42"/>
    </row>
    <row r="90" spans="2:15" x14ac:dyDescent="0.25">
      <c r="B90" s="111" t="s">
        <v>52</v>
      </c>
      <c r="C90" s="65"/>
      <c r="D90" s="66"/>
      <c r="E90" s="160"/>
      <c r="F90" s="67" t="str">
        <f t="shared" si="14"/>
        <v/>
      </c>
      <c r="G90" s="160"/>
      <c r="H90" s="67" t="str">
        <f t="shared" si="13"/>
        <v/>
      </c>
      <c r="I90" s="38"/>
      <c r="J90" s="38"/>
      <c r="K90" s="38"/>
      <c r="L90" s="38"/>
      <c r="M90" s="38"/>
      <c r="N90" s="38"/>
      <c r="O90" s="42"/>
    </row>
    <row r="91" spans="2:15" x14ac:dyDescent="0.25">
      <c r="B91" s="111" t="s">
        <v>53</v>
      </c>
      <c r="C91" s="65"/>
      <c r="D91" s="66"/>
      <c r="E91" s="160"/>
      <c r="F91" s="67" t="str">
        <f t="shared" si="14"/>
        <v/>
      </c>
      <c r="G91" s="160"/>
      <c r="H91" s="67" t="str">
        <f t="shared" si="13"/>
        <v/>
      </c>
      <c r="I91" s="38"/>
      <c r="J91" s="38"/>
      <c r="K91" s="38"/>
      <c r="L91" s="38"/>
      <c r="M91" s="38"/>
      <c r="N91" s="38"/>
      <c r="O91" s="42"/>
    </row>
    <row r="92" spans="2:15" x14ac:dyDescent="0.25">
      <c r="B92" s="113" t="s">
        <v>54</v>
      </c>
      <c r="C92" s="76"/>
      <c r="D92" s="77"/>
      <c r="E92" s="71">
        <f>SUM(E73:E91)</f>
        <v>20328826.689999998</v>
      </c>
      <c r="F92" s="78">
        <f t="shared" si="14"/>
        <v>1</v>
      </c>
      <c r="G92" s="137">
        <f>SUM(G73:G91)</f>
        <v>19816175.289999999</v>
      </c>
      <c r="H92" s="78">
        <f t="shared" si="13"/>
        <v>1</v>
      </c>
      <c r="I92" s="38"/>
      <c r="J92" s="38"/>
      <c r="K92" s="38"/>
      <c r="L92" s="38"/>
      <c r="M92" s="38"/>
      <c r="N92" s="38"/>
      <c r="O92" s="42"/>
    </row>
    <row r="93" spans="2:15" x14ac:dyDescent="0.25">
      <c r="B93" s="259" t="s">
        <v>66</v>
      </c>
      <c r="C93" s="255"/>
      <c r="D93" s="255"/>
      <c r="E93" s="255"/>
      <c r="F93" s="255"/>
      <c r="G93" s="255"/>
      <c r="H93" s="255"/>
      <c r="I93" s="38"/>
      <c r="J93" s="38"/>
      <c r="K93" s="38"/>
      <c r="L93" s="38"/>
      <c r="M93" s="38"/>
      <c r="N93" s="38"/>
      <c r="O93" s="42"/>
    </row>
    <row r="94" spans="2:15" x14ac:dyDescent="0.25">
      <c r="B94" s="41"/>
      <c r="C94" s="124"/>
      <c r="D94" s="124"/>
      <c r="E94" s="124"/>
      <c r="F94" s="124"/>
      <c r="G94" s="124"/>
      <c r="H94" s="38"/>
      <c r="I94" s="38"/>
      <c r="J94" s="38"/>
      <c r="K94" s="38"/>
      <c r="L94" s="38"/>
      <c r="M94" s="38"/>
      <c r="N94" s="38"/>
      <c r="O94" s="42"/>
    </row>
    <row r="95" spans="2:15" x14ac:dyDescent="0.25">
      <c r="B95" s="41"/>
      <c r="C95" s="124"/>
      <c r="D95" s="124"/>
      <c r="E95" s="124"/>
      <c r="F95" s="124"/>
      <c r="G95" s="124"/>
      <c r="H95" s="38"/>
      <c r="I95" s="38"/>
      <c r="J95" s="38"/>
      <c r="K95" s="38"/>
      <c r="L95" s="38"/>
      <c r="M95" s="38"/>
      <c r="N95" s="38"/>
      <c r="O95" s="42"/>
    </row>
    <row r="96" spans="2:15" x14ac:dyDescent="0.25">
      <c r="B96" s="41"/>
      <c r="C96" s="124"/>
      <c r="D96" s="124"/>
      <c r="E96" s="124"/>
      <c r="F96" s="124"/>
      <c r="G96" s="124"/>
      <c r="H96" s="38"/>
      <c r="I96" s="38"/>
      <c r="J96" s="38"/>
      <c r="K96" s="38"/>
      <c r="L96" s="38"/>
      <c r="M96" s="38"/>
      <c r="N96" s="38"/>
      <c r="O96" s="42"/>
    </row>
    <row r="97" spans="2:15" x14ac:dyDescent="0.25">
      <c r="B97" s="154" t="s">
        <v>69</v>
      </c>
      <c r="C97" s="26"/>
      <c r="D97" s="26"/>
      <c r="E97" s="26"/>
      <c r="F97" s="26"/>
      <c r="G97" s="26"/>
      <c r="H97" s="38"/>
      <c r="I97" s="38"/>
      <c r="J97" s="38"/>
      <c r="K97" s="38"/>
      <c r="L97" s="38"/>
      <c r="M97" s="38"/>
      <c r="N97" s="38"/>
      <c r="O97" s="42"/>
    </row>
    <row r="98" spans="2:15" x14ac:dyDescent="0.25">
      <c r="B98" s="29" t="s">
        <v>23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2"/>
    </row>
    <row r="99" spans="2:15" x14ac:dyDescent="0.25">
      <c r="B99" s="110" t="s">
        <v>24</v>
      </c>
      <c r="C99" s="63"/>
      <c r="D99" s="64"/>
      <c r="E99" s="47">
        <v>2016</v>
      </c>
      <c r="F99" s="47" t="s">
        <v>25</v>
      </c>
      <c r="G99" s="47">
        <v>2017</v>
      </c>
      <c r="H99" s="47" t="s">
        <v>25</v>
      </c>
      <c r="I99" s="125"/>
      <c r="J99" s="47" t="s">
        <v>26</v>
      </c>
      <c r="K99" s="47">
        <v>2016</v>
      </c>
      <c r="L99" s="47" t="s">
        <v>25</v>
      </c>
      <c r="M99" s="47">
        <v>2017</v>
      </c>
      <c r="N99" s="47" t="s">
        <v>25</v>
      </c>
      <c r="O99" s="126"/>
    </row>
    <row r="100" spans="2:15" x14ac:dyDescent="0.25">
      <c r="B100" s="111" t="s">
        <v>27</v>
      </c>
      <c r="C100" s="65"/>
      <c r="D100" s="66"/>
      <c r="E100" s="160"/>
      <c r="F100" s="67" t="str">
        <f>+IF(E100="","",+E100/E$119)</f>
        <v/>
      </c>
      <c r="G100" s="160"/>
      <c r="H100" s="67" t="str">
        <f t="shared" ref="H100:H119" si="17">+IF(G100="","",+G100/G$119)</f>
        <v/>
      </c>
      <c r="I100" s="127"/>
      <c r="J100" s="68" t="s">
        <v>28</v>
      </c>
      <c r="K100" s="69">
        <f>+SUM(E100:E107)</f>
        <v>22574382.829999998</v>
      </c>
      <c r="L100" s="62">
        <f>+K100/K102</f>
        <v>0.27636539734431437</v>
      </c>
      <c r="M100" s="69">
        <f>+SUM(G100:G107)</f>
        <v>15763284.299999999</v>
      </c>
      <c r="N100" s="62">
        <f>+M100/M102</f>
        <v>0.19710819345737263</v>
      </c>
      <c r="O100" s="128"/>
    </row>
    <row r="101" spans="2:15" x14ac:dyDescent="0.25">
      <c r="B101" s="111" t="s">
        <v>29</v>
      </c>
      <c r="C101" s="65"/>
      <c r="D101" s="66"/>
      <c r="E101" s="160"/>
      <c r="F101" s="67" t="str">
        <f t="shared" ref="F101:F119" si="18">+IF(E101="","",+E101/E$119)</f>
        <v/>
      </c>
      <c r="G101" s="160"/>
      <c r="H101" s="67" t="str">
        <f t="shared" si="17"/>
        <v/>
      </c>
      <c r="I101" s="127"/>
      <c r="J101" s="61" t="s">
        <v>6</v>
      </c>
      <c r="K101" s="69">
        <f>+SUM(E108:E118)</f>
        <v>59108718.769999996</v>
      </c>
      <c r="L101" s="62">
        <f>+K101/K102</f>
        <v>0.72363460265568569</v>
      </c>
      <c r="M101" s="69">
        <f>+SUM(G108:G118)</f>
        <v>64209465.810000002</v>
      </c>
      <c r="N101" s="62">
        <f>+M101/M102</f>
        <v>0.80289180654262737</v>
      </c>
      <c r="O101" s="128"/>
    </row>
    <row r="102" spans="2:15" x14ac:dyDescent="0.25">
      <c r="B102" s="111" t="s">
        <v>30</v>
      </c>
      <c r="C102" s="65"/>
      <c r="D102" s="66"/>
      <c r="E102" s="160"/>
      <c r="F102" s="67" t="str">
        <f t="shared" si="18"/>
        <v/>
      </c>
      <c r="G102" s="160"/>
      <c r="H102" s="67" t="str">
        <f t="shared" si="17"/>
        <v/>
      </c>
      <c r="I102" s="127"/>
      <c r="J102" s="70" t="s">
        <v>8</v>
      </c>
      <c r="K102" s="71">
        <f>SUM(K100:K101)</f>
        <v>81683101.599999994</v>
      </c>
      <c r="L102" s="72">
        <f>+L101+L100</f>
        <v>1</v>
      </c>
      <c r="M102" s="71">
        <f>SUM(M100:M101)</f>
        <v>79972750.109999999</v>
      </c>
      <c r="N102" s="72">
        <f>+N101+N100</f>
        <v>1</v>
      </c>
      <c r="O102" s="128"/>
    </row>
    <row r="103" spans="2:15" x14ac:dyDescent="0.25">
      <c r="B103" s="111" t="s">
        <v>31</v>
      </c>
      <c r="C103" s="65"/>
      <c r="D103" s="66"/>
      <c r="E103" s="160"/>
      <c r="F103" s="67" t="str">
        <f t="shared" si="18"/>
        <v/>
      </c>
      <c r="G103" s="160"/>
      <c r="H103" s="67" t="str">
        <f t="shared" si="17"/>
        <v/>
      </c>
      <c r="I103" s="127"/>
      <c r="J103" s="38"/>
      <c r="K103" s="38"/>
      <c r="L103" s="38"/>
      <c r="M103" s="38"/>
      <c r="N103" s="38"/>
      <c r="O103" s="128"/>
    </row>
    <row r="104" spans="2:15" x14ac:dyDescent="0.25">
      <c r="B104" s="111" t="s">
        <v>32</v>
      </c>
      <c r="C104" s="65"/>
      <c r="D104" s="66"/>
      <c r="E104" s="160"/>
      <c r="F104" s="67" t="str">
        <f t="shared" si="18"/>
        <v/>
      </c>
      <c r="G104" s="160"/>
      <c r="H104" s="67" t="str">
        <f t="shared" si="17"/>
        <v/>
      </c>
      <c r="I104" s="26"/>
      <c r="J104" s="38"/>
      <c r="K104" s="117"/>
      <c r="L104" s="117"/>
      <c r="M104" s="38"/>
      <c r="N104" s="38"/>
      <c r="O104" s="25"/>
    </row>
    <row r="105" spans="2:15" x14ac:dyDescent="0.25">
      <c r="B105" s="111" t="s">
        <v>33</v>
      </c>
      <c r="C105" s="65"/>
      <c r="D105" s="66"/>
      <c r="E105" s="160"/>
      <c r="F105" s="67" t="str">
        <f t="shared" si="18"/>
        <v/>
      </c>
      <c r="G105" s="160"/>
      <c r="H105" s="67" t="str">
        <f t="shared" si="17"/>
        <v/>
      </c>
      <c r="I105" s="38"/>
      <c r="J105" s="73" t="s">
        <v>34</v>
      </c>
      <c r="K105" s="47">
        <v>2016</v>
      </c>
      <c r="L105" s="47" t="s">
        <v>25</v>
      </c>
      <c r="M105" s="47">
        <v>2017</v>
      </c>
      <c r="N105" s="47" t="s">
        <v>25</v>
      </c>
      <c r="O105" s="42"/>
    </row>
    <row r="106" spans="2:15" x14ac:dyDescent="0.25">
      <c r="B106" s="111" t="s">
        <v>37</v>
      </c>
      <c r="C106" s="65"/>
      <c r="D106" s="66"/>
      <c r="E106" s="160">
        <v>20497486.41</v>
      </c>
      <c r="F106" s="67">
        <f t="shared" si="18"/>
        <v>0.25093912949554309</v>
      </c>
      <c r="G106" s="160">
        <v>15543079.93</v>
      </c>
      <c r="H106" s="67">
        <f t="shared" si="17"/>
        <v>0.1943547009277658</v>
      </c>
      <c r="I106" s="38"/>
      <c r="J106" s="74" t="s">
        <v>36</v>
      </c>
      <c r="K106" s="69">
        <f>+E100+E101</f>
        <v>0</v>
      </c>
      <c r="L106" s="62">
        <f>+K106/K$112</f>
        <v>0</v>
      </c>
      <c r="M106" s="69">
        <f>+G100+G101</f>
        <v>0</v>
      </c>
      <c r="N106" s="62">
        <f t="shared" ref="N106:N112" si="19">+M106/M$112</f>
        <v>0</v>
      </c>
      <c r="O106" s="42"/>
    </row>
    <row r="107" spans="2:15" x14ac:dyDescent="0.25">
      <c r="B107" s="111" t="s">
        <v>39</v>
      </c>
      <c r="C107" s="65"/>
      <c r="D107" s="66"/>
      <c r="E107" s="160">
        <v>2076896.42</v>
      </c>
      <c r="F107" s="67">
        <f t="shared" si="18"/>
        <v>2.5426267848771306E-2</v>
      </c>
      <c r="G107" s="160">
        <v>220204.37</v>
      </c>
      <c r="H107" s="67">
        <f t="shared" si="17"/>
        <v>2.7534925296068451E-3</v>
      </c>
      <c r="I107" s="125"/>
      <c r="J107" s="74" t="s">
        <v>38</v>
      </c>
      <c r="K107" s="69">
        <f>+E102</f>
        <v>0</v>
      </c>
      <c r="L107" s="62">
        <f t="shared" ref="L107:L112" si="20">+K107/K$112</f>
        <v>0</v>
      </c>
      <c r="M107" s="69">
        <f>+G102</f>
        <v>0</v>
      </c>
      <c r="N107" s="62">
        <f t="shared" si="19"/>
        <v>0</v>
      </c>
      <c r="O107" s="126"/>
    </row>
    <row r="108" spans="2:15" x14ac:dyDescent="0.25">
      <c r="B108" s="111" t="s">
        <v>73</v>
      </c>
      <c r="C108" s="65"/>
      <c r="D108" s="66"/>
      <c r="E108" s="160">
        <v>35336176.799999997</v>
      </c>
      <c r="F108" s="67">
        <f t="shared" si="18"/>
        <v>0.43260082082877227</v>
      </c>
      <c r="G108" s="160">
        <v>41736195.32</v>
      </c>
      <c r="H108" s="67">
        <f t="shared" si="17"/>
        <v>0.52188020622766107</v>
      </c>
      <c r="I108" s="121"/>
      <c r="J108" s="74" t="s">
        <v>40</v>
      </c>
      <c r="K108" s="69">
        <f>+E103</f>
        <v>0</v>
      </c>
      <c r="L108" s="62">
        <f t="shared" si="20"/>
        <v>0</v>
      </c>
      <c r="M108" s="69">
        <f>+G103</f>
        <v>0</v>
      </c>
      <c r="N108" s="62">
        <f t="shared" si="19"/>
        <v>0</v>
      </c>
      <c r="O108" s="129"/>
    </row>
    <row r="109" spans="2:15" x14ac:dyDescent="0.25">
      <c r="B109" s="112" t="s">
        <v>45</v>
      </c>
      <c r="C109" s="65"/>
      <c r="D109" s="66"/>
      <c r="E109" s="160"/>
      <c r="F109" s="67" t="str">
        <f t="shared" si="18"/>
        <v/>
      </c>
      <c r="G109" s="160"/>
      <c r="H109" s="67" t="str">
        <f t="shared" si="17"/>
        <v/>
      </c>
      <c r="I109" s="121"/>
      <c r="J109" s="74" t="s">
        <v>42</v>
      </c>
      <c r="K109" s="69">
        <f>+E104+E105</f>
        <v>0</v>
      </c>
      <c r="L109" s="62">
        <f t="shared" si="20"/>
        <v>0</v>
      </c>
      <c r="M109" s="69">
        <f>+G104+G105</f>
        <v>0</v>
      </c>
      <c r="N109" s="62">
        <f t="shared" si="19"/>
        <v>0</v>
      </c>
      <c r="O109" s="129"/>
    </row>
    <row r="110" spans="2:15" x14ac:dyDescent="0.25">
      <c r="B110" s="112" t="s">
        <v>47</v>
      </c>
      <c r="C110" s="65"/>
      <c r="D110" s="66"/>
      <c r="E110" s="160"/>
      <c r="F110" s="67" t="str">
        <f t="shared" si="18"/>
        <v/>
      </c>
      <c r="G110" s="160"/>
      <c r="H110" s="67" t="str">
        <f t="shared" si="17"/>
        <v/>
      </c>
      <c r="I110" s="121"/>
      <c r="J110" s="75" t="s">
        <v>44</v>
      </c>
      <c r="K110" s="69"/>
      <c r="L110" s="62">
        <f t="shared" si="20"/>
        <v>0</v>
      </c>
      <c r="M110" s="69"/>
      <c r="N110" s="62">
        <f t="shared" si="19"/>
        <v>0</v>
      </c>
      <c r="O110" s="129"/>
    </row>
    <row r="111" spans="2:15" x14ac:dyDescent="0.25">
      <c r="B111" s="111" t="s">
        <v>55</v>
      </c>
      <c r="C111" s="65"/>
      <c r="D111" s="66"/>
      <c r="E111" s="160"/>
      <c r="F111" s="67" t="str">
        <f t="shared" si="18"/>
        <v/>
      </c>
      <c r="G111" s="160"/>
      <c r="H111" s="67" t="str">
        <f t="shared" si="17"/>
        <v/>
      </c>
      <c r="I111" s="26"/>
      <c r="J111" s="74" t="s">
        <v>46</v>
      </c>
      <c r="K111" s="69">
        <f>+E107+E106</f>
        <v>22574382.829999998</v>
      </c>
      <c r="L111" s="62">
        <f t="shared" si="20"/>
        <v>1</v>
      </c>
      <c r="M111" s="69">
        <f>+G107+G106</f>
        <v>15763284.299999999</v>
      </c>
      <c r="N111" s="62">
        <f t="shared" si="19"/>
        <v>1</v>
      </c>
      <c r="O111" s="25"/>
    </row>
    <row r="112" spans="2:15" x14ac:dyDescent="0.25">
      <c r="B112" s="111" t="s">
        <v>49</v>
      </c>
      <c r="C112" s="65"/>
      <c r="D112" s="66"/>
      <c r="E112" s="160">
        <v>3071660</v>
      </c>
      <c r="F112" s="67">
        <f t="shared" si="18"/>
        <v>3.7604595563006882E-2</v>
      </c>
      <c r="G112" s="160">
        <v>2854979</v>
      </c>
      <c r="H112" s="67">
        <f t="shared" si="17"/>
        <v>3.5699397558206593E-2</v>
      </c>
      <c r="I112" s="38"/>
      <c r="J112" s="70" t="s">
        <v>8</v>
      </c>
      <c r="K112" s="71">
        <f>SUM(K106:K111)</f>
        <v>22574382.829999998</v>
      </c>
      <c r="L112" s="72">
        <f t="shared" si="20"/>
        <v>1</v>
      </c>
      <c r="M112" s="71">
        <f>SUM(M106:M111)</f>
        <v>15763284.299999999</v>
      </c>
      <c r="N112" s="72">
        <f t="shared" si="19"/>
        <v>1</v>
      </c>
      <c r="O112" s="130"/>
    </row>
    <row r="113" spans="2:15" x14ac:dyDescent="0.25">
      <c r="B113" s="112" t="s">
        <v>50</v>
      </c>
      <c r="C113" s="65"/>
      <c r="D113" s="66"/>
      <c r="E113" s="160"/>
      <c r="F113" s="67" t="str">
        <f t="shared" si="18"/>
        <v/>
      </c>
      <c r="G113" s="160"/>
      <c r="H113" s="67" t="str">
        <f t="shared" si="17"/>
        <v/>
      </c>
      <c r="I113" s="38"/>
      <c r="J113" s="38"/>
      <c r="K113" s="38"/>
      <c r="L113" s="38"/>
      <c r="M113" s="38"/>
      <c r="N113" s="38"/>
      <c r="O113" s="42"/>
    </row>
    <row r="114" spans="2:15" x14ac:dyDescent="0.25">
      <c r="B114" s="111" t="s">
        <v>56</v>
      </c>
      <c r="C114" s="65"/>
      <c r="D114" s="66"/>
      <c r="E114" s="160"/>
      <c r="F114" s="67" t="str">
        <f t="shared" si="18"/>
        <v/>
      </c>
      <c r="G114" s="160"/>
      <c r="H114" s="67" t="str">
        <f t="shared" si="17"/>
        <v/>
      </c>
      <c r="I114" s="38"/>
      <c r="J114" s="38"/>
      <c r="K114" s="38"/>
      <c r="L114" s="38"/>
      <c r="M114" s="38"/>
      <c r="N114" s="38"/>
      <c r="O114" s="42"/>
    </row>
    <row r="115" spans="2:15" x14ac:dyDescent="0.25">
      <c r="B115" s="111" t="s">
        <v>57</v>
      </c>
      <c r="C115" s="65"/>
      <c r="D115" s="66"/>
      <c r="E115" s="160">
        <v>20668834</v>
      </c>
      <c r="F115" s="67">
        <f t="shared" si="18"/>
        <v>0.25303684109860003</v>
      </c>
      <c r="G115" s="160">
        <v>19596329</v>
      </c>
      <c r="H115" s="67">
        <f t="shared" si="17"/>
        <v>0.24503757808810958</v>
      </c>
      <c r="I115" s="38"/>
      <c r="J115" s="38"/>
      <c r="K115" s="38"/>
      <c r="L115" s="38"/>
      <c r="M115" s="38"/>
      <c r="N115" s="38"/>
      <c r="O115" s="42"/>
    </row>
    <row r="116" spans="2:15" x14ac:dyDescent="0.25">
      <c r="B116" s="111" t="s">
        <v>51</v>
      </c>
      <c r="C116" s="65"/>
      <c r="D116" s="66"/>
      <c r="E116" s="160"/>
      <c r="F116" s="67" t="str">
        <f t="shared" si="18"/>
        <v/>
      </c>
      <c r="G116" s="160"/>
      <c r="H116" s="67" t="str">
        <f t="shared" si="17"/>
        <v/>
      </c>
      <c r="I116" s="38"/>
      <c r="J116" s="38"/>
      <c r="K116" s="38"/>
      <c r="L116" s="38"/>
      <c r="M116" s="38"/>
      <c r="N116" s="38"/>
      <c r="O116" s="42"/>
    </row>
    <row r="117" spans="2:15" x14ac:dyDescent="0.25">
      <c r="B117" s="111" t="s">
        <v>52</v>
      </c>
      <c r="C117" s="65"/>
      <c r="D117" s="66"/>
      <c r="E117" s="160">
        <v>32047.97</v>
      </c>
      <c r="F117" s="67">
        <f t="shared" si="18"/>
        <v>3.9234516530650454E-4</v>
      </c>
      <c r="G117" s="160">
        <v>21490.89</v>
      </c>
      <c r="H117" s="67">
        <f t="shared" si="17"/>
        <v>2.6872765998968347E-4</v>
      </c>
      <c r="I117" s="38"/>
      <c r="J117" s="38"/>
      <c r="K117" s="38"/>
      <c r="L117" s="38"/>
      <c r="M117" s="38"/>
      <c r="N117" s="38"/>
      <c r="O117" s="42"/>
    </row>
    <row r="118" spans="2:15" x14ac:dyDescent="0.25">
      <c r="B118" s="111" t="s">
        <v>53</v>
      </c>
      <c r="C118" s="65"/>
      <c r="D118" s="66"/>
      <c r="E118" s="160"/>
      <c r="F118" s="67" t="str">
        <f t="shared" si="18"/>
        <v/>
      </c>
      <c r="G118" s="160">
        <v>471.6</v>
      </c>
      <c r="H118" s="67">
        <f t="shared" si="17"/>
        <v>5.8970086604665848E-6</v>
      </c>
      <c r="I118" s="131"/>
      <c r="J118" s="38"/>
      <c r="K118" s="38"/>
      <c r="L118" s="38"/>
      <c r="M118" s="38"/>
      <c r="N118" s="38"/>
      <c r="O118" s="42"/>
    </row>
    <row r="119" spans="2:15" x14ac:dyDescent="0.25">
      <c r="B119" s="113" t="s">
        <v>54</v>
      </c>
      <c r="C119" s="76"/>
      <c r="D119" s="77"/>
      <c r="E119" s="71">
        <f>SUM(E100:E118)</f>
        <v>81683101.599999994</v>
      </c>
      <c r="F119" s="78">
        <f t="shared" si="18"/>
        <v>1</v>
      </c>
      <c r="G119" s="71">
        <f>SUM(G100:G118)</f>
        <v>79972750.109999999</v>
      </c>
      <c r="H119" s="78">
        <f t="shared" si="17"/>
        <v>1</v>
      </c>
      <c r="I119" s="132"/>
      <c r="J119" s="38"/>
      <c r="K119" s="38"/>
      <c r="L119" s="38"/>
      <c r="M119" s="38"/>
      <c r="N119" s="38"/>
      <c r="O119" s="42"/>
    </row>
    <row r="120" spans="2:15" x14ac:dyDescent="0.25">
      <c r="B120" s="259" t="s">
        <v>66</v>
      </c>
      <c r="C120" s="255"/>
      <c r="D120" s="255"/>
      <c r="E120" s="255"/>
      <c r="F120" s="255"/>
      <c r="G120" s="255"/>
      <c r="H120" s="255"/>
      <c r="I120" s="132"/>
      <c r="J120" s="38"/>
      <c r="K120" s="38"/>
      <c r="L120" s="38"/>
      <c r="M120" s="38"/>
      <c r="N120" s="38"/>
      <c r="O120" s="42"/>
    </row>
    <row r="121" spans="2:15" x14ac:dyDescent="0.25">
      <c r="B121" s="118"/>
      <c r="C121" s="133"/>
      <c r="D121" s="133"/>
      <c r="E121" s="133"/>
      <c r="F121" s="133"/>
      <c r="G121" s="134"/>
      <c r="H121" s="134"/>
      <c r="I121" s="134"/>
      <c r="J121" s="44"/>
      <c r="K121" s="44"/>
      <c r="L121" s="44"/>
      <c r="M121" s="44"/>
      <c r="N121" s="44"/>
      <c r="O121" s="45"/>
    </row>
    <row r="122" spans="2:15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2:1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2:1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2:1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2:1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2:1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2:1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2:1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2:1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2:1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2:1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2:1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2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2:1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2:1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2:1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2:1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2:1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2:1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</sheetData>
  <mergeCells count="24">
    <mergeCell ref="M10:M11"/>
    <mergeCell ref="E41:K41"/>
    <mergeCell ref="D22:M22"/>
    <mergeCell ref="E27:K27"/>
    <mergeCell ref="E28:K28"/>
    <mergeCell ref="E29:E30"/>
    <mergeCell ref="F29:H29"/>
    <mergeCell ref="I29:K29"/>
    <mergeCell ref="B93:H93"/>
    <mergeCell ref="B120:H120"/>
    <mergeCell ref="B1:O2"/>
    <mergeCell ref="D8:L8"/>
    <mergeCell ref="D9:L9"/>
    <mergeCell ref="D10:D11"/>
    <mergeCell ref="C48:G48"/>
    <mergeCell ref="I48:N48"/>
    <mergeCell ref="C49:G49"/>
    <mergeCell ref="I49:N49"/>
    <mergeCell ref="C59:G59"/>
    <mergeCell ref="I64:N64"/>
    <mergeCell ref="E10:G10"/>
    <mergeCell ref="H10:J10"/>
    <mergeCell ref="K10:K11"/>
    <mergeCell ref="L10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2. Oriente</vt:lpstr>
      <vt:lpstr>3. Amazonas</vt:lpstr>
      <vt:lpstr>4. Loreto</vt:lpstr>
      <vt:lpstr>5. San Martín</vt:lpstr>
      <vt:lpstr>6. 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2018-04-16T14:42:20Z</dcterms:modified>
</cp:coreProperties>
</file>